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filterPrivacy="1" hidePivotFieldList="1"/>
  <xr:revisionPtr revIDLastSave="0" documentId="8_{7FD0DB6B-B570-40CA-9CF3-9CDDDE69B8D3}" xr6:coauthVersionLast="31" xr6:coauthVersionMax="31" xr10:uidLastSave="{00000000-0000-0000-0000-000000000000}"/>
  <bookViews>
    <workbookView xWindow="735" yWindow="480" windowWidth="14700" windowHeight="11640" xr2:uid="{00000000-000D-0000-FFFF-FFFF00000000}"/>
  </bookViews>
  <sheets>
    <sheet name="Tendencias anuales" sheetId="6" r:id="rId1"/>
    <sheet name="Ene." sheetId="9" r:id="rId2"/>
    <sheet name="Feb." sheetId="4" r:id="rId3"/>
    <sheet name="Mar." sheetId="10" r:id="rId4"/>
    <sheet name="Abr." sheetId="11" r:id="rId5"/>
    <sheet name="Mayo" sheetId="12" r:id="rId6"/>
    <sheet name="Jun." sheetId="13" r:id="rId7"/>
    <sheet name="Jul." sheetId="14" r:id="rId8"/>
    <sheet name="Ago." sheetId="15" r:id="rId9"/>
    <sheet name="Sep." sheetId="16" r:id="rId10"/>
    <sheet name="Oct." sheetId="17" r:id="rId11"/>
    <sheet name="Nov." sheetId="18" r:id="rId12"/>
    <sheet name="Dic." sheetId="19" r:id="rId13"/>
  </sheets>
  <definedNames>
    <definedName name="_xlnm.Print_Area" localSheetId="4">Abr.!$A$1:$H$58</definedName>
    <definedName name="_xlnm.Print_Area" localSheetId="8">Ago.!$A$1:$H$58</definedName>
    <definedName name="_xlnm.Print_Area" localSheetId="12">Dic.!$A$1:$H$58</definedName>
    <definedName name="_xlnm.Print_Area" localSheetId="1">Ene.!$A$1:$H$58</definedName>
    <definedName name="_xlnm.Print_Area" localSheetId="2">Feb.!$A$1:$G$58</definedName>
    <definedName name="_xlnm.Print_Area" localSheetId="7">Jul.!$A$1:$H$58</definedName>
    <definedName name="_xlnm.Print_Area" localSheetId="6">Jun.!$A$1:$H$58</definedName>
    <definedName name="_xlnm.Print_Area" localSheetId="3">Mar.!$A$1:$H$58</definedName>
    <definedName name="_xlnm.Print_Area" localSheetId="5">Mayo!$A$1:$H$58</definedName>
    <definedName name="_xlnm.Print_Area" localSheetId="11">Nov.!$A$1:$H$58</definedName>
    <definedName name="_xlnm.Print_Area" localSheetId="10">Oct.!$A$1:$H$58</definedName>
    <definedName name="_xlnm.Print_Area" localSheetId="9">Sep.!$A$1:$H$58</definedName>
    <definedName name="_xlnm.Print_Area" localSheetId="0">'Tendencias anuales'!$A$1:$I$45</definedName>
    <definedName name="Área_impresión" localSheetId="0">'Tendencias anuales'!$A$1:$F$17</definedName>
  </definedNames>
  <calcPr calcId="179017"/>
</workbook>
</file>

<file path=xl/calcChain.xml><?xml version="1.0" encoding="utf-8"?>
<calcChain xmlns="http://schemas.openxmlformats.org/spreadsheetml/2006/main">
  <c r="F14" i="6" l="1"/>
  <c r="E14" i="6"/>
  <c r="D14" i="6"/>
  <c r="C14" i="6"/>
  <c r="B14" i="6"/>
  <c r="F13" i="6"/>
  <c r="E13" i="6"/>
  <c r="D13" i="6"/>
  <c r="C13" i="6"/>
  <c r="B13" i="6"/>
  <c r="F12" i="6"/>
  <c r="E12" i="6"/>
  <c r="D12" i="6"/>
  <c r="C12" i="6"/>
  <c r="B12" i="6"/>
  <c r="F11" i="6"/>
  <c r="E11" i="6"/>
  <c r="D11" i="6"/>
  <c r="C11" i="6"/>
  <c r="B11" i="6"/>
  <c r="F10" i="6"/>
  <c r="E10" i="6"/>
  <c r="D10" i="6"/>
  <c r="C10" i="6"/>
  <c r="B10" i="6"/>
  <c r="F9" i="6"/>
  <c r="E9" i="6"/>
  <c r="D9" i="6"/>
  <c r="C9" i="6"/>
  <c r="B9" i="6"/>
  <c r="D8" i="6"/>
  <c r="F8" i="6"/>
  <c r="E8" i="6"/>
  <c r="C8" i="6"/>
  <c r="B8" i="6"/>
  <c r="F7" i="6"/>
  <c r="E7" i="6"/>
  <c r="D7" i="6"/>
  <c r="C7" i="6"/>
  <c r="B7" i="6"/>
  <c r="F6" i="6"/>
  <c r="E6" i="6"/>
  <c r="D6" i="6"/>
  <c r="C6" i="6"/>
  <c r="B6" i="6"/>
  <c r="F5" i="6"/>
  <c r="E5" i="6"/>
  <c r="D5" i="6"/>
  <c r="C5" i="6"/>
  <c r="B5" i="6"/>
  <c r="F3" i="6"/>
  <c r="E3" i="6"/>
  <c r="D3" i="6"/>
  <c r="C3" i="6"/>
  <c r="B3" i="6"/>
  <c r="B4" i="6"/>
  <c r="D10" i="4"/>
  <c r="D36" i="19"/>
  <c r="D30" i="19"/>
  <c r="D24" i="19"/>
  <c r="D17" i="19"/>
  <c r="D10" i="19"/>
  <c r="D36" i="18"/>
  <c r="D30" i="18"/>
  <c r="D24" i="18"/>
  <c r="D17" i="18"/>
  <c r="D10" i="18"/>
  <c r="D36" i="17"/>
  <c r="D30" i="17"/>
  <c r="D24" i="17"/>
  <c r="D17" i="17"/>
  <c r="D10" i="17"/>
  <c r="D36" i="16"/>
  <c r="D30" i="16"/>
  <c r="D24" i="16"/>
  <c r="D17" i="16"/>
  <c r="D10" i="16"/>
  <c r="D36" i="15"/>
  <c r="D30" i="15"/>
  <c r="D24" i="15"/>
  <c r="D17" i="15"/>
  <c r="D10" i="15"/>
  <c r="D36" i="14"/>
  <c r="D30" i="14"/>
  <c r="D24" i="14"/>
  <c r="D17" i="14"/>
  <c r="D10" i="14"/>
  <c r="D36" i="13"/>
  <c r="D30" i="13"/>
  <c r="D24" i="13"/>
  <c r="D17" i="13"/>
  <c r="D10" i="13"/>
  <c r="D36" i="12"/>
  <c r="D30" i="12"/>
  <c r="D24" i="12"/>
  <c r="D17" i="12"/>
  <c r="D10" i="12"/>
  <c r="D36" i="11"/>
  <c r="D30" i="11"/>
  <c r="D24" i="11"/>
  <c r="D17" i="11"/>
  <c r="D10" i="11"/>
  <c r="D36" i="10"/>
  <c r="D30" i="10"/>
  <c r="D24" i="10"/>
  <c r="D17" i="10"/>
  <c r="D10" i="10"/>
  <c r="D36" i="9"/>
  <c r="D30" i="9"/>
  <c r="D24" i="9"/>
  <c r="D17" i="9"/>
  <c r="D10" i="9"/>
  <c r="C4" i="6"/>
  <c r="D4" i="6"/>
  <c r="E4" i="6"/>
  <c r="F4" i="6"/>
  <c r="D3" i="14" l="1"/>
  <c r="D3" i="12"/>
  <c r="D3" i="13"/>
  <c r="D3" i="16"/>
  <c r="D3" i="19"/>
  <c r="D3" i="18"/>
  <c r="D3" i="17"/>
  <c r="D3" i="15"/>
  <c r="D3" i="11"/>
  <c r="D3" i="10"/>
  <c r="D3" i="9"/>
  <c r="C15" i="6"/>
  <c r="B15" i="6"/>
  <c r="F15" i="6"/>
  <c r="D15" i="6"/>
  <c r="E15" i="6"/>
  <c r="D36" i="4"/>
  <c r="D30" i="4"/>
  <c r="D24" i="4"/>
  <c r="D17" i="4"/>
  <c r="D3" i="4" l="1"/>
</calcChain>
</file>

<file path=xl/sharedStrings.xml><?xml version="1.0" encoding="utf-8"?>
<sst xmlns="http://schemas.openxmlformats.org/spreadsheetml/2006/main" count="513" uniqueCount="48">
  <si>
    <t>Subtotal</t>
  </si>
  <si>
    <t>TOTAL</t>
  </si>
  <si>
    <t>Total</t>
  </si>
  <si>
    <t>Amount</t>
  </si>
  <si>
    <t>x</t>
  </si>
  <si>
    <t>s</t>
  </si>
  <si>
    <t xml:space="preserve"> Título de tendencias de gastos</t>
  </si>
  <si>
    <t>Mes</t>
  </si>
  <si>
    <t>Gasto 1</t>
  </si>
  <si>
    <t>Gasto 2</t>
  </si>
  <si>
    <t>Gasto 3</t>
  </si>
  <si>
    <t>Gasto 4</t>
  </si>
  <si>
    <t>Gasto 5</t>
  </si>
  <si>
    <t>Ene.</t>
  </si>
  <si>
    <t>Feb.</t>
  </si>
  <si>
    <t>Mar.</t>
  </si>
  <si>
    <t>Abr.</t>
  </si>
  <si>
    <t>Mayo</t>
  </si>
  <si>
    <t>Jun.</t>
  </si>
  <si>
    <t>Jul.</t>
  </si>
  <si>
    <t>Ago.</t>
  </si>
  <si>
    <t>Sep.</t>
  </si>
  <si>
    <t>Oct.</t>
  </si>
  <si>
    <t>Nov.</t>
  </si>
  <si>
    <t>Dic.</t>
  </si>
  <si>
    <t>Tendencias</t>
  </si>
  <si>
    <t>Gastos de enero</t>
  </si>
  <si>
    <t>Fecha</t>
  </si>
  <si>
    <t>Ejemplo 5</t>
  </si>
  <si>
    <t>Ejemplo 1</t>
  </si>
  <si>
    <t>Ejemplo 2</t>
  </si>
  <si>
    <t>Ejemplo 3</t>
  </si>
  <si>
    <t>Ejemplo 4</t>
  </si>
  <si>
    <t>Cantidad</t>
  </si>
  <si>
    <t>Proveedor/Descripción</t>
  </si>
  <si>
    <t>Descripción</t>
  </si>
  <si>
    <t>Nº PO</t>
  </si>
  <si>
    <t>Gastos de febrero</t>
  </si>
  <si>
    <t>Gastos de marzo</t>
  </si>
  <si>
    <t>Gastos de abril</t>
  </si>
  <si>
    <t>Gastos de mayo</t>
  </si>
  <si>
    <t>Gastos de junio</t>
  </si>
  <si>
    <t>Gastos de julio</t>
  </si>
  <si>
    <t>Gastos de agosto</t>
  </si>
  <si>
    <t>Gastos de octubre</t>
  </si>
  <si>
    <t>Gastos de septiembre</t>
  </si>
  <si>
    <t>Gastos de noviembre</t>
  </si>
  <si>
    <t>Gastos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</si>
</sst>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\-m;@"/>
    <numFmt numFmtId="165" formatCode="_ * #,##0.00_)\ [$€-1]_ ;_ * \(#,##0.00\)\ [$€-1]_ ;_ * &quot;-&quot;??_)\ [$€-1]_ ;_ @_ "/>
  </numFmts>
  <fonts count="11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26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8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5" tint="0.79998168889431442"/>
        <bgColor theme="5"/>
      </patternFill>
    </fill>
    <fill>
      <patternFill patternType="solid">
        <fgColor theme="6" tint="0.79998168889431442"/>
        <bgColor theme="6"/>
      </patternFill>
    </fill>
    <fill>
      <patternFill patternType="solid">
        <fgColor theme="7" tint="0.79998168889431442"/>
        <bgColor theme="8"/>
      </patternFill>
    </fill>
    <fill>
      <patternFill patternType="solid">
        <fgColor theme="8" tint="0.79998168889431442"/>
        <bgColor theme="9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5" tint="0.39994506668294322"/>
      </left>
      <right/>
      <top style="thin">
        <color theme="5" tint="0.39994506668294322"/>
      </top>
      <bottom style="thin">
        <color theme="5" tint="0.39994506668294322"/>
      </bottom>
      <diagonal/>
    </border>
    <border>
      <left/>
      <right/>
      <top style="thin">
        <color theme="5" tint="0.39994506668294322"/>
      </top>
      <bottom style="thin">
        <color theme="5" tint="0.39994506668294322"/>
      </bottom>
      <diagonal/>
    </border>
    <border>
      <left/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8" tint="0.39994506668294322"/>
      </left>
      <right/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39994506668294322"/>
      </top>
      <bottom style="thin">
        <color theme="8" tint="0.39994506668294322"/>
      </bottom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theme="9" tint="0.39994506668294322"/>
      </bottom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double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double">
        <color theme="4"/>
      </top>
      <bottom style="thin">
        <color theme="4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double">
        <color theme="4" tint="-0.249977111117893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0" fontId="0" fillId="0" borderId="0" xfId="0" applyBorder="1"/>
    <xf numFmtId="0" fontId="4" fillId="0" borderId="0" xfId="0" applyFont="1" applyAlignment="1">
      <alignment horizontal="right"/>
    </xf>
    <xf numFmtId="0" fontId="0" fillId="0" borderId="0" xfId="0" applyAlignment="1">
      <alignment textRotation="45"/>
    </xf>
    <xf numFmtId="2" fontId="0" fillId="0" borderId="0" xfId="0" applyNumberFormat="1" applyFill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Fill="1" applyBorder="1"/>
    <xf numFmtId="0" fontId="0" fillId="7" borderId="2" xfId="0" applyFill="1" applyBorder="1"/>
    <xf numFmtId="0" fontId="0" fillId="7" borderId="1" xfId="0" applyFill="1" applyBorder="1"/>
    <xf numFmtId="0" fontId="7" fillId="0" borderId="0" xfId="0" applyFont="1" applyFill="1" applyAlignment="1">
      <alignment horizontal="center"/>
    </xf>
    <xf numFmtId="0" fontId="8" fillId="0" borderId="0" xfId="0" applyFont="1" applyBorder="1"/>
    <xf numFmtId="0" fontId="3" fillId="0" borderId="18" xfId="0" applyFont="1" applyBorder="1"/>
    <xf numFmtId="0" fontId="3" fillId="2" borderId="18" xfId="0" applyFont="1" applyFill="1" applyBorder="1" applyAlignment="1">
      <alignment textRotation="45"/>
    </xf>
    <xf numFmtId="0" fontId="3" fillId="3" borderId="18" xfId="0" applyFont="1" applyFill="1" applyBorder="1" applyAlignment="1">
      <alignment textRotation="45"/>
    </xf>
    <xf numFmtId="0" fontId="3" fillId="4" borderId="18" xfId="0" applyFont="1" applyFill="1" applyBorder="1" applyAlignment="1">
      <alignment textRotation="45"/>
    </xf>
    <xf numFmtId="0" fontId="3" fillId="5" borderId="18" xfId="0" applyFont="1" applyFill="1" applyBorder="1" applyAlignment="1">
      <alignment textRotation="45"/>
    </xf>
    <xf numFmtId="0" fontId="3" fillId="6" borderId="19" xfId="0" applyFont="1" applyFill="1" applyBorder="1" applyAlignment="1">
      <alignment textRotation="45"/>
    </xf>
    <xf numFmtId="0" fontId="3" fillId="0" borderId="20" xfId="0" applyFont="1" applyBorder="1"/>
    <xf numFmtId="0" fontId="3" fillId="0" borderId="22" xfId="0" applyFont="1" applyBorder="1"/>
    <xf numFmtId="0" fontId="0" fillId="7" borderId="23" xfId="0" applyFill="1" applyBorder="1"/>
    <xf numFmtId="0" fontId="0" fillId="7" borderId="24" xfId="0" applyFill="1" applyBorder="1"/>
    <xf numFmtId="43" fontId="0" fillId="0" borderId="20" xfId="1" applyFont="1" applyBorder="1"/>
    <xf numFmtId="43" fontId="0" fillId="0" borderId="18" xfId="1" applyFont="1" applyBorder="1"/>
    <xf numFmtId="43" fontId="3" fillId="0" borderId="22" xfId="1" applyFont="1" applyBorder="1"/>
    <xf numFmtId="43" fontId="0" fillId="0" borderId="26" xfId="1" applyFont="1" applyBorder="1"/>
    <xf numFmtId="43" fontId="3" fillId="0" borderId="29" xfId="1" applyFont="1" applyBorder="1"/>
    <xf numFmtId="43" fontId="3" fillId="0" borderId="28" xfId="1" applyFont="1" applyBorder="1"/>
    <xf numFmtId="43" fontId="0" fillId="0" borderId="21" xfId="1" applyFont="1" applyBorder="1"/>
    <xf numFmtId="43" fontId="0" fillId="0" borderId="19" xfId="1" applyFont="1" applyBorder="1"/>
    <xf numFmtId="43" fontId="0" fillId="0" borderId="27" xfId="1" applyFont="1" applyBorder="1"/>
    <xf numFmtId="43" fontId="3" fillId="0" borderId="25" xfId="1" applyFont="1" applyBorder="1"/>
    <xf numFmtId="43" fontId="0" fillId="0" borderId="0" xfId="1" applyFont="1" applyBorder="1"/>
    <xf numFmtId="43" fontId="0" fillId="0" borderId="0" xfId="1" applyFont="1" applyFill="1" applyBorder="1"/>
    <xf numFmtId="0" fontId="0" fillId="0" borderId="0" xfId="0" applyAlignment="1">
      <alignment vertical="center"/>
    </xf>
    <xf numFmtId="43" fontId="4" fillId="0" borderId="0" xfId="1" applyFont="1"/>
    <xf numFmtId="43" fontId="10" fillId="0" borderId="0" xfId="0" applyNumberFormat="1" applyFont="1" applyFill="1" applyBorder="1"/>
    <xf numFmtId="43" fontId="10" fillId="0" borderId="0" xfId="0" applyNumberFormat="1" applyFont="1" applyBorder="1"/>
    <xf numFmtId="164" fontId="0" fillId="0" borderId="0" xfId="0" applyNumberFormat="1" applyBorder="1"/>
    <xf numFmtId="165" fontId="4" fillId="0" borderId="0" xfId="0" applyNumberFormat="1" applyFont="1"/>
    <xf numFmtId="0" fontId="5" fillId="0" borderId="0" xfId="0" applyFont="1" applyAlignment="1">
      <alignment horizontal="center" vertical="center"/>
    </xf>
    <xf numFmtId="0" fontId="6" fillId="12" borderId="15" xfId="0" applyFont="1" applyFill="1" applyBorder="1"/>
    <xf numFmtId="0" fontId="6" fillId="12" borderId="16" xfId="0" applyFont="1" applyFill="1" applyBorder="1"/>
    <xf numFmtId="0" fontId="6" fillId="12" borderId="17" xfId="0" applyFont="1" applyFill="1" applyBorder="1"/>
    <xf numFmtId="0" fontId="7" fillId="3" borderId="0" xfId="0" applyFont="1" applyFill="1" applyAlignment="1">
      <alignment horizontal="center" vertical="center"/>
    </xf>
    <xf numFmtId="0" fontId="6" fillId="8" borderId="3" xfId="0" applyFont="1" applyFill="1" applyBorder="1"/>
    <xf numFmtId="0" fontId="6" fillId="8" borderId="4" xfId="0" applyFont="1" applyFill="1" applyBorder="1"/>
    <xf numFmtId="0" fontId="6" fillId="8" borderId="5" xfId="0" applyFont="1" applyFill="1" applyBorder="1"/>
    <xf numFmtId="0" fontId="6" fillId="9" borderId="6" xfId="0" applyFont="1" applyFill="1" applyBorder="1"/>
    <xf numFmtId="0" fontId="6" fillId="9" borderId="7" xfId="0" applyFont="1" applyFill="1" applyBorder="1"/>
    <xf numFmtId="0" fontId="6" fillId="9" borderId="8" xfId="0" applyFont="1" applyFill="1" applyBorder="1"/>
    <xf numFmtId="0" fontId="6" fillId="10" borderId="9" xfId="0" applyFont="1" applyFill="1" applyBorder="1"/>
    <xf numFmtId="0" fontId="6" fillId="10" borderId="10" xfId="0" applyFont="1" applyFill="1" applyBorder="1"/>
    <xf numFmtId="0" fontId="6" fillId="10" borderId="11" xfId="0" applyFont="1" applyFill="1" applyBorder="1"/>
    <xf numFmtId="0" fontId="6" fillId="11" borderId="12" xfId="0" applyFont="1" applyFill="1" applyBorder="1"/>
    <xf numFmtId="0" fontId="6" fillId="11" borderId="13" xfId="0" applyFont="1" applyFill="1" applyBorder="1"/>
    <xf numFmtId="0" fontId="6" fillId="11" borderId="14" xfId="0" applyFont="1" applyFill="1" applyBorder="1"/>
  </cellXfs>
  <cellStyles count="2">
    <cellStyle name="Millares" xfId="1" builtinId="3"/>
    <cellStyle name="Normal" xfId="0" builtinId="0"/>
  </cellStyles>
  <dxfs count="477">
    <dxf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numFmt numFmtId="2" formatCode="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numFmt numFmtId="2" formatCode="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numFmt numFmtId="2" formatCode="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numFmt numFmtId="2" formatCode="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numFmt numFmtId="2" formatCode="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numFmt numFmtId="2" formatCode="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numFmt numFmtId="2" formatCode="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numFmt numFmtId="2" formatCode="0.00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4" formatCode="d\-m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4" formatCode="d\-m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6" formatCode="m/d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6" formatCode="m/d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5" formatCode="_(* #,##0.00_);_(* \(#,##0.00\);_(* &quot;-&quot;??_);_(@_)"/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6" formatCode="m/d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6" formatCode="m/d;@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border diagonalUp="0" diagonalDown="0" outline="0">
        <left/>
        <right/>
        <top/>
        <bottom/>
      </border>
    </dxf>
    <dxf>
      <numFmt numFmtId="166" formatCode="m/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Tendencias de gastos por mes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'Tendencias anuales'!$B$2</c:f>
              <c:strCache>
                <c:ptCount val="1"/>
                <c:pt idx="0">
                  <c:v>Gasto 1</c:v>
                </c:pt>
              </c:strCache>
            </c:strRef>
          </c:tx>
          <c:invertIfNegative val="0"/>
          <c:cat>
            <c:strRef>
              <c:f>'Tendencias anuales'!$A$3:$A$14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'Tendencias anuales'!$B$3:$B$14</c:f>
              <c:numCache>
                <c:formatCode>_(* #,##0.00_);_(* \(#,##0.00\);_(* "-"??_);_(@_)</c:formatCode>
                <c:ptCount val="12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  <c:pt idx="10">
                  <c:v>1100</c:v>
                </c:pt>
                <c:pt idx="11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BF-4129-B905-73A25E13A500}"/>
            </c:ext>
          </c:extLst>
        </c:ser>
        <c:ser>
          <c:idx val="1"/>
          <c:order val="1"/>
          <c:tx>
            <c:strRef>
              <c:f>'Tendencias anuales'!$C$2</c:f>
              <c:strCache>
                <c:ptCount val="1"/>
                <c:pt idx="0">
                  <c:v>Gasto 2</c:v>
                </c:pt>
              </c:strCache>
            </c:strRef>
          </c:tx>
          <c:invertIfNegative val="0"/>
          <c:cat>
            <c:strRef>
              <c:f>'Tendencias anuales'!$A$3:$A$14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'Tendencias anuales'!$C$3:$C$14</c:f>
              <c:numCache>
                <c:formatCode>_(* #,##0.00_);_(* \(#,##0.00\);_(* "-"??_);_(@_)</c:formatCode>
                <c:ptCount val="12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BF-4129-B905-73A25E13A500}"/>
            </c:ext>
          </c:extLst>
        </c:ser>
        <c:ser>
          <c:idx val="2"/>
          <c:order val="2"/>
          <c:tx>
            <c:strRef>
              <c:f>'Tendencias anuales'!$D$2</c:f>
              <c:strCache>
                <c:ptCount val="1"/>
                <c:pt idx="0">
                  <c:v>Gasto 3</c:v>
                </c:pt>
              </c:strCache>
            </c:strRef>
          </c:tx>
          <c:invertIfNegative val="0"/>
          <c:cat>
            <c:strRef>
              <c:f>'Tendencias anuales'!$A$3:$A$14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'Tendencias anuales'!$D$3:$D$14</c:f>
              <c:numCache>
                <c:formatCode>_(* #,##0.00_);_(* \(#,##0.00\);_(* "-"??_);_(@_)</c:formatCode>
                <c:ptCount val="12"/>
                <c:pt idx="0">
                  <c:v>300</c:v>
                </c:pt>
                <c:pt idx="1">
                  <c:v>300</c:v>
                </c:pt>
                <c:pt idx="2">
                  <c:v>300</c:v>
                </c:pt>
                <c:pt idx="3">
                  <c:v>300</c:v>
                </c:pt>
                <c:pt idx="4">
                  <c:v>300</c:v>
                </c:pt>
                <c:pt idx="5">
                  <c:v>300</c:v>
                </c:pt>
                <c:pt idx="6">
                  <c:v>300</c:v>
                </c:pt>
                <c:pt idx="7">
                  <c:v>300</c:v>
                </c:pt>
                <c:pt idx="8">
                  <c:v>300</c:v>
                </c:pt>
                <c:pt idx="9">
                  <c:v>300</c:v>
                </c:pt>
                <c:pt idx="10">
                  <c:v>300</c:v>
                </c:pt>
                <c:pt idx="11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BF-4129-B905-73A25E13A500}"/>
            </c:ext>
          </c:extLst>
        </c:ser>
        <c:ser>
          <c:idx val="3"/>
          <c:order val="3"/>
          <c:tx>
            <c:strRef>
              <c:f>'Tendencias anuales'!$E$2</c:f>
              <c:strCache>
                <c:ptCount val="1"/>
                <c:pt idx="0">
                  <c:v>Gasto 4</c:v>
                </c:pt>
              </c:strCache>
            </c:strRef>
          </c:tx>
          <c:invertIfNegative val="0"/>
          <c:cat>
            <c:strRef>
              <c:f>'Tendencias anuales'!$A$3:$A$14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'Tendencias anuales'!$E$3:$E$14</c:f>
              <c:numCache>
                <c:formatCode>_(* #,##0.00_);_(* \(#,##0.00\);_(* "-"??_);_(@_)</c:formatCode>
                <c:ptCount val="12"/>
                <c:pt idx="0">
                  <c:v>400</c:v>
                </c:pt>
                <c:pt idx="1">
                  <c:v>400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BF-4129-B905-73A25E13A500}"/>
            </c:ext>
          </c:extLst>
        </c:ser>
        <c:ser>
          <c:idx val="4"/>
          <c:order val="4"/>
          <c:tx>
            <c:strRef>
              <c:f>'Tendencias anuales'!$F$2</c:f>
              <c:strCache>
                <c:ptCount val="1"/>
                <c:pt idx="0">
                  <c:v>Gasto 5</c:v>
                </c:pt>
              </c:strCache>
            </c:strRef>
          </c:tx>
          <c:invertIfNegative val="0"/>
          <c:cat>
            <c:strRef>
              <c:f>'Tendencias anuales'!$A$3:$A$14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Mayo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'Tendencias anuales'!$F$3:$F$14</c:f>
              <c:numCache>
                <c:formatCode>_(* #,##0.00_);_(* \(#,##0.00\);_(* "-"??_);_(@_)</c:formatCode>
                <c:ptCount val="12"/>
                <c:pt idx="0">
                  <c:v>500</c:v>
                </c:pt>
                <c:pt idx="1">
                  <c:v>500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500</c:v>
                </c:pt>
                <c:pt idx="6">
                  <c:v>500</c:v>
                </c:pt>
                <c:pt idx="7">
                  <c:v>500</c:v>
                </c:pt>
                <c:pt idx="8">
                  <c:v>500</c:v>
                </c:pt>
                <c:pt idx="9">
                  <c:v>500</c:v>
                </c:pt>
                <c:pt idx="10">
                  <c:v>500</c:v>
                </c:pt>
                <c:pt idx="11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BF-4129-B905-73A25E13A5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10829056"/>
        <c:axId val="111104512"/>
      </c:barChart>
      <c:catAx>
        <c:axId val="1108290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11104512"/>
        <c:crosses val="autoZero"/>
        <c:auto val="1"/>
        <c:lblAlgn val="ctr"/>
        <c:lblOffset val="100"/>
        <c:noMultiLvlLbl val="0"/>
      </c:catAx>
      <c:valAx>
        <c:axId val="111104512"/>
        <c:scaling>
          <c:orientation val="minMax"/>
        </c:scaling>
        <c:delete val="0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spPr>
          <a:ln w="9525">
            <a:noFill/>
          </a:ln>
        </c:spPr>
        <c:crossAx val="1108290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69057</xdr:colOff>
      <xdr:row>1</xdr:row>
      <xdr:rowOff>1476375</xdr:rowOff>
    </xdr:from>
    <xdr:to>
      <xdr:col>13</xdr:col>
      <xdr:colOff>88107</xdr:colOff>
      <xdr:row>15</xdr:row>
      <xdr:rowOff>559594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astos11" displayName="Gastos11" ref="A5:D10" totalsRowCount="1" headerRowDxfId="476">
  <autoFilter ref="A5:D9" xr:uid="{00000000-0009-0000-0100-000001000000}"/>
  <tableColumns count="4">
    <tableColumn id="1" xr3:uid="{00000000-0010-0000-0000-000001000000}" name="Fecha" totalsRowLabel="Subtotal" dataDxfId="475" totalsRowDxfId="474"/>
    <tableColumn id="2" xr3:uid="{00000000-0010-0000-0000-000002000000}" name="Nº PO" totalsRowDxfId="473"/>
    <tableColumn id="3" xr3:uid="{00000000-0010-0000-0000-000003000000}" name="Proveedor/Descripción" totalsRowDxfId="472"/>
    <tableColumn id="5" xr3:uid="{00000000-0010-0000-0000-000005000000}" name="Cantidad" totalsRowFunction="sum" totalsRowDxfId="471"/>
  </tableColumns>
  <tableStyleInfo name="TableStyleLight16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Gastos21" displayName="Gastos21" ref="A13:D17" totalsRowCount="1" headerRowDxfId="470" dataDxfId="469" totalsRowDxfId="468">
  <autoFilter ref="A13:D16" xr:uid="{00000000-0009-0000-0100-000003000000}"/>
  <tableColumns count="4">
    <tableColumn id="1" xr3:uid="{00000000-0010-0000-0100-000001000000}" name="Fecha" totalsRowLabel="Subtotal" dataDxfId="467" totalsRowDxfId="466"/>
    <tableColumn id="2" xr3:uid="{00000000-0010-0000-0100-000002000000}" name="Nº PO" dataDxfId="465" totalsRowDxfId="464"/>
    <tableColumn id="3" xr3:uid="{00000000-0010-0000-0100-000003000000}" name="Descripción" dataDxfId="463" totalsRowDxfId="462"/>
    <tableColumn id="5" xr3:uid="{00000000-0010-0000-0100-000005000000}" name="Cantidad" totalsRowFunction="sum" dataDxfId="461" totalsRowDxfId="460"/>
  </tableColumns>
  <tableStyleInfo name="TableStyleLight17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Gastos31" displayName="Gastos31" ref="A20:D24" totalsRowCount="1" headerRowDxfId="459">
  <autoFilter ref="A20:D23" xr:uid="{00000000-0009-0000-0100-000004000000}"/>
  <tableColumns count="4">
    <tableColumn id="1" xr3:uid="{00000000-0010-0000-0200-000001000000}" name="Fecha" totalsRowLabel="Subtotal" dataDxfId="458" totalsRowDxfId="457"/>
    <tableColumn id="2" xr3:uid="{00000000-0010-0000-0200-000002000000}" name="Nº PO" totalsRowDxfId="456"/>
    <tableColumn id="3" xr3:uid="{00000000-0010-0000-0200-000003000000}" name="Proveedor/Descripción" totalsRowDxfId="455"/>
    <tableColumn id="5" xr3:uid="{00000000-0010-0000-0200-000005000000}" name="Cantidad" totalsRowFunction="sum" totalsRowDxfId="454"/>
  </tableColumns>
  <tableStyleInfo name="TableStyleLight18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Gastos41" displayName="Gastos41" ref="A27:D30" totalsRowCount="1" headerRowDxfId="453">
  <autoFilter ref="A27:D29" xr:uid="{00000000-0009-0000-0100-00000A000000}"/>
  <tableColumns count="4">
    <tableColumn id="1" xr3:uid="{00000000-0010-0000-0300-000001000000}" name="Fecha" totalsRowLabel="Subtotal" dataDxfId="452"/>
    <tableColumn id="2" xr3:uid="{00000000-0010-0000-0300-000002000000}" name="Nº PO" totalsRowDxfId="451"/>
    <tableColumn id="3" xr3:uid="{00000000-0010-0000-0300-000003000000}" name="Proveedor/Descripción" totalsRowDxfId="450"/>
    <tableColumn id="5" xr3:uid="{00000000-0010-0000-0300-000005000000}" name="Cantidad" totalsRowFunction="sum" totalsRowDxfId="449"/>
  </tableColumns>
  <tableStyleInfo name="TableStyleLight19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Gastos51" displayName="Gastos51" ref="A33:D36" totalsRowCount="1" headerRowDxfId="448" dataDxfId="447" totalsRowDxfId="446">
  <autoFilter ref="A33:D35" xr:uid="{00000000-0009-0000-0100-00000B000000}"/>
  <tableColumns count="4">
    <tableColumn id="1" xr3:uid="{00000000-0010-0000-0400-000001000000}" name="Fecha" totalsRowLabel="Subtotal" dataDxfId="445" totalsRowDxfId="444"/>
    <tableColumn id="2" xr3:uid="{00000000-0010-0000-0400-000002000000}" name="Nº PO" dataDxfId="443" totalsRowDxfId="442"/>
    <tableColumn id="3" xr3:uid="{00000000-0010-0000-0400-000003000000}" name="Proveedor/Descripción" dataDxfId="441" totalsRowDxfId="440"/>
    <tableColumn id="5" xr3:uid="{00000000-0010-0000-0400-000005000000}" name="Cantidad" totalsRowFunction="sum" dataDxfId="439" totalsRowDxfId="438"/>
  </tableColumns>
  <tableStyleInfo name="TableStyleLight20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Gastos12" displayName="Gastos12" ref="A5:D10" totalsRowCount="1" headerRowDxfId="437">
  <autoFilter ref="A5:D9" xr:uid="{00000000-0009-0000-0100-000002000000}"/>
  <tableColumns count="4">
    <tableColumn id="1" xr3:uid="{00000000-0010-0000-0500-000001000000}" name="Fecha" totalsRowLabel="Subtotal" dataDxfId="436" totalsRowDxfId="435"/>
    <tableColumn id="2" xr3:uid="{00000000-0010-0000-0500-000002000000}" name="Nº PO" totalsRowDxfId="434"/>
    <tableColumn id="3" xr3:uid="{00000000-0010-0000-0500-000003000000}" name="Proveedor/Descripción" totalsRowDxfId="433"/>
    <tableColumn id="5" xr3:uid="{00000000-0010-0000-0500-000005000000}" name="Cantidad" totalsRowFunction="sum" totalsRowDxfId="432"/>
  </tableColumns>
  <tableStyleInfo name="TableStyleLight16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Gastos22" displayName="Gastos22" ref="A13:D17" totalsRowCount="1" headerRowDxfId="431" dataDxfId="430" totalsRowDxfId="429">
  <autoFilter ref="A13:D16" xr:uid="{00000000-0009-0000-0100-000005000000}"/>
  <tableColumns count="4">
    <tableColumn id="1" xr3:uid="{00000000-0010-0000-0600-000001000000}" name="Fecha" totalsRowLabel="Subtotal" dataDxfId="428" totalsRowDxfId="427"/>
    <tableColumn id="2" xr3:uid="{00000000-0010-0000-0600-000002000000}" name="Nº PO" dataDxfId="426" totalsRowDxfId="425"/>
    <tableColumn id="3" xr3:uid="{00000000-0010-0000-0600-000003000000}" name="Descripción" dataDxfId="424" totalsRowDxfId="423"/>
    <tableColumn id="5" xr3:uid="{00000000-0010-0000-0600-000005000000}" name="Cantidad" totalsRowFunction="sum" dataDxfId="422" totalsRowDxfId="421"/>
  </tableColumns>
  <tableStyleInfo name="TableStyleLight17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7000000}" name="Gastos32" displayName="Gastos32" ref="A20:D24" totalsRowCount="1" headerRowDxfId="420">
  <autoFilter ref="A20:D23" xr:uid="{00000000-0009-0000-0100-000006000000}"/>
  <tableColumns count="4">
    <tableColumn id="1" xr3:uid="{00000000-0010-0000-0700-000001000000}" name="Fecha" totalsRowLabel="Subtotal" dataDxfId="419" totalsRowDxfId="418"/>
    <tableColumn id="2" xr3:uid="{00000000-0010-0000-0700-000002000000}" name="Nº PO" totalsRowDxfId="417"/>
    <tableColumn id="3" xr3:uid="{00000000-0010-0000-0700-000003000000}" name="Proveedor/Descripción" totalsRowDxfId="416"/>
    <tableColumn id="5" xr3:uid="{00000000-0010-0000-0700-000005000000}" name="Cantidad" totalsRowFunction="sum" totalsRowDxfId="415"/>
  </tableColumns>
  <tableStyleInfo name="TableStyleLight18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8000000}" name="Gastos42" displayName="Gastos42" ref="A27:D30" totalsRowCount="1" headerRowDxfId="414">
  <autoFilter ref="A27:D29" xr:uid="{00000000-0009-0000-0100-000007000000}"/>
  <tableColumns count="4">
    <tableColumn id="1" xr3:uid="{00000000-0010-0000-0800-000001000000}" name="Fecha" totalsRowLabel="Subtotal" dataDxfId="413"/>
    <tableColumn id="2" xr3:uid="{00000000-0010-0000-0800-000002000000}" name="Nº PO" totalsRowDxfId="412"/>
    <tableColumn id="3" xr3:uid="{00000000-0010-0000-0800-000003000000}" name="Proveedor/Descripción" totalsRowDxfId="411"/>
    <tableColumn id="5" xr3:uid="{00000000-0010-0000-0800-000005000000}" name="Cantidad" totalsRowFunction="sum" totalsRowDxfId="410"/>
  </tableColumns>
  <tableStyleInfo name="TableStyleLight19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9000000}" name="Gastos52" displayName="Gastos52" ref="A33:D36" totalsRowCount="1" headerRowDxfId="409" dataDxfId="408" totalsRowDxfId="407">
  <autoFilter ref="A33:D35" xr:uid="{00000000-0009-0000-0100-000008000000}"/>
  <tableColumns count="4">
    <tableColumn id="1" xr3:uid="{00000000-0010-0000-0900-000001000000}" name="Fecha" totalsRowLabel="Subtotal" dataDxfId="406" totalsRowDxfId="405"/>
    <tableColumn id="2" xr3:uid="{00000000-0010-0000-0900-000002000000}" name="Nº PO" dataDxfId="404" totalsRowDxfId="403"/>
    <tableColumn id="3" xr3:uid="{00000000-0010-0000-0900-000003000000}" name="Proveedor/Descripción" dataDxfId="402" totalsRowDxfId="401"/>
    <tableColumn id="5" xr3:uid="{00000000-0010-0000-0900-000005000000}" name="Cantidad" totalsRowFunction="sum" dataDxfId="400" totalsRowDxfId="399"/>
  </tableColumns>
  <tableStyleInfo name="TableStyleLight20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Gastos13" displayName="Gastos13" ref="A5:D10" totalsRowCount="1" headerRowDxfId="398">
  <autoFilter ref="A5:D9" xr:uid="{00000000-0009-0000-0100-00000C000000}"/>
  <tableColumns count="4">
    <tableColumn id="1" xr3:uid="{00000000-0010-0000-0A00-000001000000}" name="Fecha" totalsRowLabel="Subtotal" dataDxfId="397" totalsRowDxfId="396"/>
    <tableColumn id="2" xr3:uid="{00000000-0010-0000-0A00-000002000000}" name="Nº PO" totalsRowDxfId="395"/>
    <tableColumn id="3" xr3:uid="{00000000-0010-0000-0A00-000003000000}" name="Proveedor/Descripción" totalsRowDxfId="394"/>
    <tableColumn id="5" xr3:uid="{00000000-0010-0000-0A00-000005000000}" name="Cantidad" totalsRowFunction="sum" totalsRowDxfId="393"/>
  </tableColumns>
  <tableStyleInfo name="TableStyleLight16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Gastos23" displayName="Gastos23" ref="A13:D17" totalsRowCount="1" headerRowDxfId="392" dataDxfId="391" totalsRowDxfId="390">
  <autoFilter ref="A13:D16" xr:uid="{00000000-0009-0000-0100-00000D000000}"/>
  <tableColumns count="4">
    <tableColumn id="1" xr3:uid="{00000000-0010-0000-0B00-000001000000}" name="Fecha" totalsRowLabel="Subtotal" dataDxfId="389" totalsRowDxfId="388"/>
    <tableColumn id="2" xr3:uid="{00000000-0010-0000-0B00-000002000000}" name="Nº PO" dataDxfId="387" totalsRowDxfId="386"/>
    <tableColumn id="3" xr3:uid="{00000000-0010-0000-0B00-000003000000}" name="Descripción" dataDxfId="385" totalsRowDxfId="384"/>
    <tableColumn id="5" xr3:uid="{00000000-0010-0000-0B00-000005000000}" name="Cantidad" totalsRowFunction="sum" dataDxfId="383" totalsRowDxfId="382"/>
  </tableColumns>
  <tableStyleInfo name="TableStyleLight17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Gastos33" displayName="Gastos33" ref="A20:D24" totalsRowCount="1" headerRowDxfId="381">
  <autoFilter ref="A20:D23" xr:uid="{00000000-0009-0000-0100-00000E000000}"/>
  <tableColumns count="4">
    <tableColumn id="1" xr3:uid="{00000000-0010-0000-0C00-000001000000}" name="Fecha" totalsRowLabel="Subtotal" dataDxfId="380" totalsRowDxfId="379"/>
    <tableColumn id="2" xr3:uid="{00000000-0010-0000-0C00-000002000000}" name="Nº PO" totalsRowDxfId="378"/>
    <tableColumn id="3" xr3:uid="{00000000-0010-0000-0C00-000003000000}" name="Proveedor/Descripción" totalsRowDxfId="377"/>
    <tableColumn id="5" xr3:uid="{00000000-0010-0000-0C00-000005000000}" name="Cantidad" totalsRowFunction="sum" totalsRowDxfId="376"/>
  </tableColumns>
  <tableStyleInfo name="TableStyleLight18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Gastos43" displayName="Gastos43" ref="A27:D30" totalsRowCount="1" headerRowDxfId="375">
  <autoFilter ref="A27:D29" xr:uid="{00000000-0009-0000-0100-00000F000000}"/>
  <tableColumns count="4">
    <tableColumn id="1" xr3:uid="{00000000-0010-0000-0D00-000001000000}" name="Fecha" totalsRowLabel="Subtotal" dataDxfId="374" totalsRowDxfId="373"/>
    <tableColumn id="2" xr3:uid="{00000000-0010-0000-0D00-000002000000}" name="Nº PO" totalsRowDxfId="372"/>
    <tableColumn id="3" xr3:uid="{00000000-0010-0000-0D00-000003000000}" name="Proveedor/Descripción" totalsRowDxfId="371"/>
    <tableColumn id="5" xr3:uid="{00000000-0010-0000-0D00-000005000000}" name="Cantidad" totalsRowFunction="sum" totalsRowDxfId="370"/>
  </tableColumns>
  <tableStyleInfo name="TableStyleLight19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Gastos53" displayName="Gastos53" ref="A33:D36" totalsRowCount="1" headerRowDxfId="369" dataDxfId="368" totalsRowDxfId="367">
  <autoFilter ref="A33:D35" xr:uid="{00000000-0009-0000-0100-000010000000}"/>
  <tableColumns count="4">
    <tableColumn id="1" xr3:uid="{00000000-0010-0000-0E00-000001000000}" name="Fecha" totalsRowLabel="Subtotal" dataDxfId="366" totalsRowDxfId="365"/>
    <tableColumn id="2" xr3:uid="{00000000-0010-0000-0E00-000002000000}" name="Nº PO" dataDxfId="364" totalsRowDxfId="363"/>
    <tableColumn id="3" xr3:uid="{00000000-0010-0000-0E00-000003000000}" name="Proveedor/Descripción" dataDxfId="362" totalsRowDxfId="361"/>
    <tableColumn id="5" xr3:uid="{00000000-0010-0000-0E00-000005000000}" name="Cantidad" totalsRowFunction="sum" dataDxfId="360" totalsRowDxfId="359"/>
  </tableColumns>
  <tableStyleInfo name="TableStyleLight20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Gastos14" displayName="Gastos14" ref="A5:D10" totalsRowCount="1" headerRowDxfId="358">
  <autoFilter ref="A5:D9" xr:uid="{00000000-0009-0000-0100-000011000000}"/>
  <tableColumns count="4">
    <tableColumn id="1" xr3:uid="{00000000-0010-0000-0F00-000001000000}" name="Fecha" totalsRowLabel="Subtotal" dataDxfId="357" totalsRowDxfId="356"/>
    <tableColumn id="2" xr3:uid="{00000000-0010-0000-0F00-000002000000}" name="Nº PO" totalsRowDxfId="355"/>
    <tableColumn id="3" xr3:uid="{00000000-0010-0000-0F00-000003000000}" name="Proveedor/Descripción" totalsRowDxfId="354"/>
    <tableColumn id="5" xr3:uid="{00000000-0010-0000-0F00-000005000000}" name="Amount" totalsRowFunction="sum" totalsRowDxfId="353"/>
  </tableColumns>
  <tableStyleInfo name="TableStyleLight16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Gastos24" displayName="Gastos24" ref="A13:D17" totalsRowCount="1" headerRowDxfId="352" dataDxfId="351" totalsRowDxfId="350">
  <autoFilter ref="A13:D16" xr:uid="{00000000-0009-0000-0100-000012000000}"/>
  <tableColumns count="4">
    <tableColumn id="1" xr3:uid="{00000000-0010-0000-1000-000001000000}" name="Fecha" totalsRowLabel="Subtotal" dataDxfId="349" totalsRowDxfId="348"/>
    <tableColumn id="2" xr3:uid="{00000000-0010-0000-1000-000002000000}" name="Nº PO" dataDxfId="347" totalsRowDxfId="346"/>
    <tableColumn id="3" xr3:uid="{00000000-0010-0000-1000-000003000000}" name="Descripción" dataDxfId="345" totalsRowDxfId="344"/>
    <tableColumn id="5" xr3:uid="{00000000-0010-0000-1000-000005000000}" name="Cantidad" totalsRowFunction="sum" dataDxfId="343" totalsRowDxfId="342"/>
  </tableColumns>
  <tableStyleInfo name="TableStyleLight17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Gastos34" displayName="Gastos34" ref="A20:D24" totalsRowCount="1" headerRowDxfId="341">
  <autoFilter ref="A20:D23" xr:uid="{00000000-0009-0000-0100-000013000000}"/>
  <tableColumns count="4">
    <tableColumn id="1" xr3:uid="{00000000-0010-0000-1100-000001000000}" name="Fecha" totalsRowLabel="Subtotal" dataDxfId="340" totalsRowDxfId="339"/>
    <tableColumn id="2" xr3:uid="{00000000-0010-0000-1100-000002000000}" name="Nº PO" totalsRowDxfId="338"/>
    <tableColumn id="3" xr3:uid="{00000000-0010-0000-1100-000003000000}" name="Proveedor/Descripción" totalsRowDxfId="337"/>
    <tableColumn id="5" xr3:uid="{00000000-0010-0000-1100-000005000000}" name="Cantidad" totalsRowFunction="sum" totalsRowDxfId="336"/>
  </tableColumns>
  <tableStyleInfo name="TableStyleLight18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2000000}" name="Gastos44" displayName="Gastos44" ref="A27:D30" totalsRowCount="1" headerRowDxfId="335">
  <autoFilter ref="A27:D29" xr:uid="{00000000-0009-0000-0100-000014000000}"/>
  <tableColumns count="4">
    <tableColumn id="1" xr3:uid="{00000000-0010-0000-1200-000001000000}" name="Fecha" totalsRowLabel="Subtotal" dataDxfId="334" totalsRowDxfId="333"/>
    <tableColumn id="2" xr3:uid="{00000000-0010-0000-1200-000002000000}" name="Nº PO" totalsRowDxfId="332"/>
    <tableColumn id="3" xr3:uid="{00000000-0010-0000-1200-000003000000}" name="Proveedor/Descripción" totalsRowDxfId="331"/>
    <tableColumn id="5" xr3:uid="{00000000-0010-0000-1200-000005000000}" name="Cantidad" totalsRowFunction="sum" totalsRowDxfId="330"/>
  </tableColumns>
  <tableStyleInfo name="TableStyleLight19" showFirstColumn="0" showLastColumn="0" showRowStripes="0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3000000}" name="Gastos54" displayName="Gastos54" ref="A33:D36" totalsRowCount="1" headerRowDxfId="329" dataDxfId="328" totalsRowDxfId="327">
  <autoFilter ref="A33:D35" xr:uid="{00000000-0009-0000-0100-000015000000}"/>
  <tableColumns count="4">
    <tableColumn id="1" xr3:uid="{00000000-0010-0000-1300-000001000000}" name="Fecha" totalsRowLabel="Subtotal" dataDxfId="326" totalsRowDxfId="325"/>
    <tableColumn id="2" xr3:uid="{00000000-0010-0000-1300-000002000000}" name="Nº PO" dataDxfId="324" totalsRowDxfId="323"/>
    <tableColumn id="3" xr3:uid="{00000000-0010-0000-1300-000003000000}" name="Proveedor/Descripción" dataDxfId="322" totalsRowDxfId="321"/>
    <tableColumn id="5" xr3:uid="{00000000-0010-0000-1300-000005000000}" name="Cantidad" totalsRowFunction="sum" dataDxfId="320" totalsRowDxfId="319"/>
  </tableColumns>
  <tableStyleInfo name="TableStyleLight20" showFirstColumn="0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4000000}" name="Gastos15" displayName="Gastos15" ref="A5:D10" totalsRowCount="1" headerRowDxfId="318">
  <autoFilter ref="A5:D9" xr:uid="{00000000-0009-0000-0100-000016000000}"/>
  <tableColumns count="4">
    <tableColumn id="1" xr3:uid="{00000000-0010-0000-1400-000001000000}" name="Fecha" totalsRowLabel="Subtotal" dataDxfId="317" totalsRowDxfId="316"/>
    <tableColumn id="2" xr3:uid="{00000000-0010-0000-1400-000002000000}" name="Nº PO" totalsRowDxfId="315"/>
    <tableColumn id="3" xr3:uid="{00000000-0010-0000-1400-000003000000}" name="Proveedor/Descripción" totalsRowDxfId="314"/>
    <tableColumn id="5" xr3:uid="{00000000-0010-0000-1400-000005000000}" name="Cantidad" totalsRowFunction="sum" totalsRowDxfId="313"/>
  </tableColumns>
  <tableStyleInfo name="TableStyleLight16" showFirstColumn="0" showLastColumn="0" showRowStripes="0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5000000}" name="Gastos25" displayName="Gastos25" ref="A13:D17" totalsRowCount="1" headerRowDxfId="312" dataDxfId="311" totalsRowDxfId="310">
  <autoFilter ref="A13:D16" xr:uid="{00000000-0009-0000-0100-000017000000}"/>
  <tableColumns count="4">
    <tableColumn id="1" xr3:uid="{00000000-0010-0000-1500-000001000000}" name="Fecha" totalsRowLabel="Subtotal" dataDxfId="309" totalsRowDxfId="308"/>
    <tableColumn id="2" xr3:uid="{00000000-0010-0000-1500-000002000000}" name="Nº PO" dataDxfId="307" totalsRowDxfId="306"/>
    <tableColumn id="3" xr3:uid="{00000000-0010-0000-1500-000003000000}" name="Descripción" dataDxfId="305" totalsRowDxfId="304"/>
    <tableColumn id="5" xr3:uid="{00000000-0010-0000-1500-000005000000}" name="Cantidad" totalsRowFunction="sum" dataDxfId="303" totalsRowDxfId="302"/>
  </tableColumns>
  <tableStyleInfo name="TableStyleLight17" showFirstColumn="0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6000000}" name="Gastos35" displayName="Gastos35" ref="A20:D24" totalsRowCount="1" headerRowDxfId="301">
  <autoFilter ref="A20:D23" xr:uid="{00000000-0009-0000-0100-000018000000}"/>
  <tableColumns count="4">
    <tableColumn id="1" xr3:uid="{00000000-0010-0000-1600-000001000000}" name="Fecha" totalsRowLabel="Subtotal" dataDxfId="300" totalsRowDxfId="299"/>
    <tableColumn id="2" xr3:uid="{00000000-0010-0000-1600-000002000000}" name="Nº PO" totalsRowDxfId="298"/>
    <tableColumn id="3" xr3:uid="{00000000-0010-0000-1600-000003000000}" name="Proveedor/Descripción" totalsRowDxfId="297"/>
    <tableColumn id="5" xr3:uid="{00000000-0010-0000-1600-000005000000}" name="Cantidad" totalsRowFunction="sum" totalsRowDxfId="296"/>
  </tableColumns>
  <tableStyleInfo name="TableStyleLight18" showFirstColumn="0" showLastColumn="0" showRowStripes="0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7000000}" name="Gastos45" displayName="Gastos45" ref="A27:D30" totalsRowCount="1" headerRowDxfId="295">
  <autoFilter ref="A27:D29" xr:uid="{00000000-0009-0000-0100-000019000000}"/>
  <tableColumns count="4">
    <tableColumn id="1" xr3:uid="{00000000-0010-0000-1700-000001000000}" name="Fecha" totalsRowLabel="Subtotal" dataDxfId="294" totalsRowDxfId="293"/>
    <tableColumn id="2" xr3:uid="{00000000-0010-0000-1700-000002000000}" name="Nº PO" totalsRowDxfId="292"/>
    <tableColumn id="3" xr3:uid="{00000000-0010-0000-1700-000003000000}" name="Proveedor/Descripción" totalsRowDxfId="291"/>
    <tableColumn id="5" xr3:uid="{00000000-0010-0000-1700-000005000000}" name="Cantidad" totalsRowFunction="sum" totalsRowDxfId="290"/>
  </tableColumns>
  <tableStyleInfo name="TableStyleLight19" showFirstColumn="0" showLastColumn="0" showRowStripes="0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8000000}" name="Gastos55" displayName="Gastos55" ref="A33:D36" totalsRowCount="1" headerRowDxfId="289" dataDxfId="288" totalsRowDxfId="287">
  <autoFilter ref="A33:D35" xr:uid="{00000000-0009-0000-0100-00001A000000}"/>
  <tableColumns count="4">
    <tableColumn id="1" xr3:uid="{00000000-0010-0000-1800-000001000000}" name="Fecha" totalsRowLabel="Subtotal" dataDxfId="286" totalsRowDxfId="285"/>
    <tableColumn id="2" xr3:uid="{00000000-0010-0000-1800-000002000000}" name="Nº PO" dataDxfId="284" totalsRowDxfId="283"/>
    <tableColumn id="3" xr3:uid="{00000000-0010-0000-1800-000003000000}" name="Proveedor/Descripción" dataDxfId="282" totalsRowDxfId="281"/>
    <tableColumn id="5" xr3:uid="{00000000-0010-0000-1800-000005000000}" name="Cantidad" totalsRowFunction="sum" dataDxfId="280" totalsRowDxfId="279"/>
  </tableColumns>
  <tableStyleInfo name="TableStyleLight20" showFirstColumn="0" showLastColumn="0" showRowStripes="0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9000000}" name="Gastos16" displayName="Gastos16" ref="A5:D10" totalsRowCount="1" headerRowDxfId="278">
  <autoFilter ref="A5:D9" xr:uid="{00000000-0009-0000-0100-00001B000000}"/>
  <tableColumns count="4">
    <tableColumn id="1" xr3:uid="{00000000-0010-0000-1900-000001000000}" name="Fecha" totalsRowLabel="Subtotal" dataDxfId="277" totalsRowDxfId="276"/>
    <tableColumn id="2" xr3:uid="{00000000-0010-0000-1900-000002000000}" name="Nº PO" totalsRowDxfId="275"/>
    <tableColumn id="3" xr3:uid="{00000000-0010-0000-1900-000003000000}" name="Proveedor/Descripción" totalsRowDxfId="274"/>
    <tableColumn id="5" xr3:uid="{00000000-0010-0000-1900-000005000000}" name="Cantidad" totalsRowFunction="sum" totalsRowDxfId="273"/>
  </tableColumns>
  <tableStyleInfo name="TableStyleLight16" showFirstColumn="0" showLastColumn="0" showRowStripes="0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A000000}" name="Gastos26" displayName="Gastos26" ref="A13:D17" totalsRowCount="1" headerRowDxfId="272" dataDxfId="271" totalsRowDxfId="270">
  <autoFilter ref="A13:D16" xr:uid="{00000000-0009-0000-0100-00001C000000}"/>
  <tableColumns count="4">
    <tableColumn id="1" xr3:uid="{00000000-0010-0000-1A00-000001000000}" name="Fecha" totalsRowLabel="Subtotal" dataDxfId="269" totalsRowDxfId="268"/>
    <tableColumn id="2" xr3:uid="{00000000-0010-0000-1A00-000002000000}" name="Nº PO" dataDxfId="267" totalsRowDxfId="266"/>
    <tableColumn id="3" xr3:uid="{00000000-0010-0000-1A00-000003000000}" name="Descripción" dataDxfId="265" totalsRowDxfId="264"/>
    <tableColumn id="5" xr3:uid="{00000000-0010-0000-1A00-000005000000}" name="Cantidad" totalsRowFunction="sum" dataDxfId="263" totalsRowDxfId="262"/>
  </tableColumns>
  <tableStyleInfo name="TableStyleLight17" showFirstColumn="0" showLastColumn="0" showRowStripes="0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B000000}" name="Gastos36" displayName="Gastos36" ref="A20:D24" totalsRowCount="1" headerRowDxfId="261">
  <autoFilter ref="A20:D23" xr:uid="{00000000-0009-0000-0100-00001D000000}"/>
  <tableColumns count="4">
    <tableColumn id="1" xr3:uid="{00000000-0010-0000-1B00-000001000000}" name="Fecha" totalsRowLabel="Subtotal" dataDxfId="260" totalsRowDxfId="259"/>
    <tableColumn id="2" xr3:uid="{00000000-0010-0000-1B00-000002000000}" name="Nº PO" totalsRowDxfId="258"/>
    <tableColumn id="3" xr3:uid="{00000000-0010-0000-1B00-000003000000}" name="Proveedor/Descripción" totalsRowDxfId="257"/>
    <tableColumn id="5" xr3:uid="{00000000-0010-0000-1B00-000005000000}" name="Cantidad" totalsRowFunction="sum" totalsRowDxfId="256"/>
  </tableColumns>
  <tableStyleInfo name="TableStyleLight18" showFirstColumn="0" showLastColumn="0" showRowStripes="0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C000000}" name="Gastos46" displayName="Gastos46" ref="A27:D30" totalsRowCount="1" headerRowDxfId="255">
  <autoFilter ref="A27:D29" xr:uid="{00000000-0009-0000-0100-00001E000000}"/>
  <tableColumns count="4">
    <tableColumn id="1" xr3:uid="{00000000-0010-0000-1C00-000001000000}" name="Fecha" totalsRowLabel="Subtotal" dataDxfId="254" totalsRowDxfId="253"/>
    <tableColumn id="2" xr3:uid="{00000000-0010-0000-1C00-000002000000}" name="Nº PO" totalsRowDxfId="252"/>
    <tableColumn id="3" xr3:uid="{00000000-0010-0000-1C00-000003000000}" name="Proveedor/Descripción" totalsRowDxfId="251"/>
    <tableColumn id="5" xr3:uid="{00000000-0010-0000-1C00-000005000000}" name="Cantidad" totalsRowFunction="sum" totalsRowDxfId="250"/>
  </tableColumns>
  <tableStyleInfo name="TableStyleLight19" showFirstColumn="0" showLastColumn="0" showRowStripes="0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D000000}" name="Gastos56" displayName="Gastos56" ref="A33:D36" totalsRowCount="1" headerRowDxfId="249" dataDxfId="248" totalsRowDxfId="247">
  <autoFilter ref="A33:D35" xr:uid="{00000000-0009-0000-0100-00001F000000}"/>
  <tableColumns count="4">
    <tableColumn id="1" xr3:uid="{00000000-0010-0000-1D00-000001000000}" name="Fecha" totalsRowLabel="Subtotal" dataDxfId="246" totalsRowDxfId="245"/>
    <tableColumn id="2" xr3:uid="{00000000-0010-0000-1D00-000002000000}" name="Nº PO" dataDxfId="244" totalsRowDxfId="243"/>
    <tableColumn id="3" xr3:uid="{00000000-0010-0000-1D00-000003000000}" name="Proveedor/Descripción" dataDxfId="242" totalsRowDxfId="241"/>
    <tableColumn id="5" xr3:uid="{00000000-0010-0000-1D00-000005000000}" name="Cantidad" totalsRowFunction="sum" dataDxfId="240" totalsRowDxfId="239"/>
  </tableColumns>
  <tableStyleInfo name="TableStyleLight20" showFirstColumn="0" showLastColumn="0" showRowStripes="0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E000000}" name="Gastos17" displayName="Gastos17" ref="A5:D10" totalsRowCount="1" headerRowDxfId="238">
  <autoFilter ref="A5:D9" xr:uid="{00000000-0009-0000-0100-000020000000}"/>
  <tableColumns count="4">
    <tableColumn id="1" xr3:uid="{00000000-0010-0000-1E00-000001000000}" name="Fecha" totalsRowLabel="Subtotal" dataDxfId="237" totalsRowDxfId="236"/>
    <tableColumn id="2" xr3:uid="{00000000-0010-0000-1E00-000002000000}" name="Nº PO" totalsRowDxfId="235"/>
    <tableColumn id="3" xr3:uid="{00000000-0010-0000-1E00-000003000000}" name="Proveedor/Descripción" totalsRowDxfId="234"/>
    <tableColumn id="5" xr3:uid="{00000000-0010-0000-1E00-000005000000}" name="Cantidad" totalsRowFunction="sum" totalsRowDxfId="233"/>
  </tableColumns>
  <tableStyleInfo name="TableStyleLight16" showFirstColumn="0" showLastColumn="0" showRowStripes="0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1F000000}" name="Gastos27" displayName="Gastos27" ref="A13:D17" totalsRowCount="1" headerRowDxfId="232" dataDxfId="231" totalsRowDxfId="230">
  <autoFilter ref="A13:D16" xr:uid="{00000000-0009-0000-0100-000021000000}"/>
  <tableColumns count="4">
    <tableColumn id="1" xr3:uid="{00000000-0010-0000-1F00-000001000000}" name="Fecha" totalsRowLabel="Subtotal" dataDxfId="229" totalsRowDxfId="228"/>
    <tableColumn id="2" xr3:uid="{00000000-0010-0000-1F00-000002000000}" name="Nº PO" dataDxfId="227" totalsRowDxfId="226"/>
    <tableColumn id="3" xr3:uid="{00000000-0010-0000-1F00-000003000000}" name="Descripción" dataDxfId="225" totalsRowDxfId="224"/>
    <tableColumn id="5" xr3:uid="{00000000-0010-0000-1F00-000005000000}" name="Cantidad" totalsRowFunction="sum" dataDxfId="223" totalsRowDxfId="222"/>
  </tableColumns>
  <tableStyleInfo name="TableStyleLight17" showFirstColumn="0" showLastColumn="0" showRowStripes="0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0000000}" name="Gastos37" displayName="Gastos37" ref="A20:D24" totalsRowCount="1" headerRowDxfId="221">
  <autoFilter ref="A20:D23" xr:uid="{00000000-0009-0000-0100-000022000000}"/>
  <tableColumns count="4">
    <tableColumn id="1" xr3:uid="{00000000-0010-0000-2000-000001000000}" name="Fecha" totalsRowLabel="Subtotal" dataDxfId="220" totalsRowDxfId="219"/>
    <tableColumn id="2" xr3:uid="{00000000-0010-0000-2000-000002000000}" name="Nº PO" totalsRowDxfId="218"/>
    <tableColumn id="3" xr3:uid="{00000000-0010-0000-2000-000003000000}" name="Proveedor/Descripción" totalsRowDxfId="217"/>
    <tableColumn id="5" xr3:uid="{00000000-0010-0000-2000-000005000000}" name="Cantidad" totalsRowFunction="sum" totalsRowDxfId="216"/>
  </tableColumns>
  <tableStyleInfo name="TableStyleLight18" showFirstColumn="0" showLastColumn="0" showRowStripes="0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1000000}" name="Gastos47" displayName="Gastos47" ref="A27:D30" totalsRowCount="1" headerRowDxfId="215">
  <autoFilter ref="A27:D29" xr:uid="{00000000-0009-0000-0100-000023000000}"/>
  <tableColumns count="4">
    <tableColumn id="1" xr3:uid="{00000000-0010-0000-2100-000001000000}" name="Fecha" totalsRowLabel="Subtotal" dataDxfId="214" totalsRowDxfId="213"/>
    <tableColumn id="2" xr3:uid="{00000000-0010-0000-2100-000002000000}" name="Nº PO" totalsRowDxfId="212"/>
    <tableColumn id="3" xr3:uid="{00000000-0010-0000-2100-000003000000}" name="Proveedor/Descripción" totalsRowDxfId="211"/>
    <tableColumn id="5" xr3:uid="{00000000-0010-0000-2100-000005000000}" name="Cantidad" totalsRowFunction="sum" totalsRowDxfId="210"/>
  </tableColumns>
  <tableStyleInfo name="TableStyleLight19" showFirstColumn="0" showLastColumn="0" showRowStripes="0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2000000}" name="Gastos57" displayName="Gastos57" ref="A33:D36" totalsRowCount="1" headerRowDxfId="209" dataDxfId="208" totalsRowDxfId="207">
  <autoFilter ref="A33:D35" xr:uid="{00000000-0009-0000-0100-000024000000}"/>
  <tableColumns count="4">
    <tableColumn id="1" xr3:uid="{00000000-0010-0000-2200-000001000000}" name="Fecha" totalsRowLabel="Subtotal" dataDxfId="206" totalsRowDxfId="205"/>
    <tableColumn id="2" xr3:uid="{00000000-0010-0000-2200-000002000000}" name="Nº PO" dataDxfId="204" totalsRowDxfId="203"/>
    <tableColumn id="3" xr3:uid="{00000000-0010-0000-2200-000003000000}" name="Proveedor/Descripción" dataDxfId="202" totalsRowDxfId="201"/>
    <tableColumn id="5" xr3:uid="{00000000-0010-0000-2200-000005000000}" name="Cantidad" totalsRowFunction="sum" dataDxfId="200" totalsRowDxfId="199"/>
  </tableColumns>
  <tableStyleInfo name="TableStyleLight20" showFirstColumn="0" showLastColumn="0" showRowStripes="0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3000000}" name="Gastos18" displayName="Gastos18" ref="A5:D10" totalsRowCount="1" headerRowDxfId="198">
  <autoFilter ref="A5:D9" xr:uid="{00000000-0009-0000-0100-000025000000}"/>
  <tableColumns count="4">
    <tableColumn id="1" xr3:uid="{00000000-0010-0000-2300-000001000000}" name="Fecha" totalsRowLabel="Subtotal" dataDxfId="197" totalsRowDxfId="196"/>
    <tableColumn id="2" xr3:uid="{00000000-0010-0000-2300-000002000000}" name="Nº PO" totalsRowDxfId="195"/>
    <tableColumn id="3" xr3:uid="{00000000-0010-0000-2300-000003000000}" name="Proveedor/Descripción" totalsRowDxfId="194"/>
    <tableColumn id="5" xr3:uid="{00000000-0010-0000-2300-000005000000}" name="Cantidad" totalsRowFunction="sum" totalsRowDxfId="193"/>
  </tableColumns>
  <tableStyleInfo name="TableStyleLight16" showFirstColumn="0" showLastColumn="0" showRowStripes="0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4000000}" name="Gastos28" displayName="Gastos28" ref="A13:D17" totalsRowCount="1" headerRowDxfId="192" dataDxfId="191" totalsRowDxfId="190">
  <autoFilter ref="A13:D16" xr:uid="{00000000-0009-0000-0100-000026000000}"/>
  <tableColumns count="4">
    <tableColumn id="1" xr3:uid="{00000000-0010-0000-2400-000001000000}" name="Fecha" totalsRowLabel="Subtotal" dataDxfId="189" totalsRowDxfId="188"/>
    <tableColumn id="2" xr3:uid="{00000000-0010-0000-2400-000002000000}" name="Nº PO" dataDxfId="187" totalsRowDxfId="186"/>
    <tableColumn id="3" xr3:uid="{00000000-0010-0000-2400-000003000000}" name="Descripción" dataDxfId="185" totalsRowDxfId="184"/>
    <tableColumn id="5" xr3:uid="{00000000-0010-0000-2400-000005000000}" name="Cantidad" totalsRowFunction="sum" dataDxfId="183" totalsRowDxfId="182"/>
  </tableColumns>
  <tableStyleInfo name="TableStyleLight17" showFirstColumn="0" showLastColumn="0" showRowStripes="0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5000000}" name="Gastos38" displayName="Gastos38" ref="A20:D24" totalsRowCount="1" headerRowDxfId="181">
  <autoFilter ref="A20:D23" xr:uid="{00000000-0009-0000-0100-000027000000}"/>
  <tableColumns count="4">
    <tableColumn id="1" xr3:uid="{00000000-0010-0000-2500-000001000000}" name="Fecha" totalsRowLabel="Subtotal" dataDxfId="180" totalsRowDxfId="179"/>
    <tableColumn id="2" xr3:uid="{00000000-0010-0000-2500-000002000000}" name="Nº PO" totalsRowDxfId="178"/>
    <tableColumn id="3" xr3:uid="{00000000-0010-0000-2500-000003000000}" name="Proveedor/Descripción" totalsRowDxfId="177"/>
    <tableColumn id="5" xr3:uid="{00000000-0010-0000-2500-000005000000}" name="Cantidad" totalsRowFunction="sum" totalsRowDxfId="176"/>
  </tableColumns>
  <tableStyleInfo name="TableStyleLight18" showFirstColumn="0" showLastColumn="0" showRowStripes="0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6000000}" name="Gastos48" displayName="Gastos48" ref="A27:D30" totalsRowCount="1" headerRowDxfId="175">
  <autoFilter ref="A27:D29" xr:uid="{00000000-0009-0000-0100-000028000000}"/>
  <tableColumns count="4">
    <tableColumn id="1" xr3:uid="{00000000-0010-0000-2600-000001000000}" name="Fecha" totalsRowLabel="Subtotal" dataDxfId="174" totalsRowDxfId="173"/>
    <tableColumn id="2" xr3:uid="{00000000-0010-0000-2600-000002000000}" name="Nº PO" totalsRowDxfId="172"/>
    <tableColumn id="3" xr3:uid="{00000000-0010-0000-2600-000003000000}" name="Proveedor/Descripción" totalsRowDxfId="171"/>
    <tableColumn id="5" xr3:uid="{00000000-0010-0000-2600-000005000000}" name="Cantidad" totalsRowFunction="sum" totalsRowDxfId="170"/>
  </tableColumns>
  <tableStyleInfo name="TableStyleLight19" showFirstColumn="0" showLastColumn="0" showRowStripes="0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7000000}" name="Gastos58" displayName="Gastos58" ref="A33:D36" totalsRowCount="1" headerRowDxfId="169" dataDxfId="168" totalsRowDxfId="167">
  <autoFilter ref="A33:D35" xr:uid="{00000000-0009-0000-0100-000029000000}"/>
  <tableColumns count="4">
    <tableColumn id="1" xr3:uid="{00000000-0010-0000-2700-000001000000}" name="Fecha" totalsRowLabel="Subtotal" dataDxfId="166" totalsRowDxfId="165"/>
    <tableColumn id="2" xr3:uid="{00000000-0010-0000-2700-000002000000}" name="Nº PO" dataDxfId="164" totalsRowDxfId="163"/>
    <tableColumn id="3" xr3:uid="{00000000-0010-0000-2700-000003000000}" name="Proveedor/Descripción" dataDxfId="162" totalsRowDxfId="161"/>
    <tableColumn id="5" xr3:uid="{00000000-0010-0000-2700-000005000000}" name="Cantidad" totalsRowFunction="sum" dataDxfId="160" totalsRowDxfId="159"/>
  </tableColumns>
  <tableStyleInfo name="TableStyleLight20" showFirstColumn="0" showLastColumn="0" showRowStripes="0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8000000}" name="Gastos19" displayName="Gastos19" ref="A5:D10" totalsRowCount="1" headerRowDxfId="158">
  <autoFilter ref="A5:D9" xr:uid="{00000000-0009-0000-0100-00002A000000}"/>
  <tableColumns count="4">
    <tableColumn id="1" xr3:uid="{00000000-0010-0000-2800-000001000000}" name="Fecha" totalsRowLabel="Subtotal" dataDxfId="157" totalsRowDxfId="156"/>
    <tableColumn id="2" xr3:uid="{00000000-0010-0000-2800-000002000000}" name="Nº PO" totalsRowDxfId="155"/>
    <tableColumn id="3" xr3:uid="{00000000-0010-0000-2800-000003000000}" name="Proveedor/Descripción" totalsRowDxfId="154"/>
    <tableColumn id="5" xr3:uid="{00000000-0010-0000-2800-000005000000}" name="Cantidad" totalsRowFunction="sum" totalsRowDxfId="153"/>
  </tableColumns>
  <tableStyleInfo name="TableStyleLight16" showFirstColumn="0" showLastColumn="0" showRowStripes="0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9000000}" name="Gastos29" displayName="Gastos29" ref="A13:D17" totalsRowCount="1" headerRowDxfId="152" dataDxfId="151" totalsRowDxfId="150">
  <autoFilter ref="A13:D16" xr:uid="{00000000-0009-0000-0100-00002B000000}"/>
  <tableColumns count="4">
    <tableColumn id="1" xr3:uid="{00000000-0010-0000-2900-000001000000}" name="Fecha" totalsRowLabel="Subtotal" dataDxfId="149" totalsRowDxfId="148"/>
    <tableColumn id="2" xr3:uid="{00000000-0010-0000-2900-000002000000}" name="Nº PO" dataDxfId="147" totalsRowDxfId="146"/>
    <tableColumn id="3" xr3:uid="{00000000-0010-0000-2900-000003000000}" name="Descripción" dataDxfId="145" totalsRowDxfId="144"/>
    <tableColumn id="5" xr3:uid="{00000000-0010-0000-2900-000005000000}" name="Cantidad" totalsRowFunction="sum" dataDxfId="143" totalsRowDxfId="142"/>
  </tableColumns>
  <tableStyleInfo name="TableStyleLight17" showFirstColumn="0" showLastColumn="0" showRowStripes="0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A000000}" name="Gastos39" displayName="Gastos39" ref="A20:D24" totalsRowCount="1" headerRowDxfId="141">
  <autoFilter ref="A20:D23" xr:uid="{00000000-0009-0000-0100-00002C000000}"/>
  <tableColumns count="4">
    <tableColumn id="1" xr3:uid="{00000000-0010-0000-2A00-000001000000}" name="Fecha" totalsRowLabel="Subtotal" dataDxfId="140" totalsRowDxfId="139"/>
    <tableColumn id="2" xr3:uid="{00000000-0010-0000-2A00-000002000000}" name="Nº PO" totalsRowDxfId="138"/>
    <tableColumn id="3" xr3:uid="{00000000-0010-0000-2A00-000003000000}" name="Proveedor/Descripción" totalsRowDxfId="137"/>
    <tableColumn id="5" xr3:uid="{00000000-0010-0000-2A00-000005000000}" name="Cantidad" totalsRowFunction="sum" totalsRowDxfId="136"/>
  </tableColumns>
  <tableStyleInfo name="TableStyleLight18" showFirstColumn="0" showLastColumn="0" showRowStripes="0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B000000}" name="Gastos49" displayName="Gastos49" ref="A27:D30" totalsRowCount="1" headerRowDxfId="135">
  <autoFilter ref="A27:D29" xr:uid="{00000000-0009-0000-0100-00002D000000}"/>
  <tableColumns count="4">
    <tableColumn id="1" xr3:uid="{00000000-0010-0000-2B00-000001000000}" name="Fecha" totalsRowLabel="Subtotal" dataDxfId="134" totalsRowDxfId="133"/>
    <tableColumn id="2" xr3:uid="{00000000-0010-0000-2B00-000002000000}" name="Nº PO" totalsRowDxfId="132"/>
    <tableColumn id="3" xr3:uid="{00000000-0010-0000-2B00-000003000000}" name="Proveedor/Descripción" totalsRowDxfId="131"/>
    <tableColumn id="5" xr3:uid="{00000000-0010-0000-2B00-000005000000}" name="Cantidad" totalsRowFunction="sum" totalsRowDxfId="130"/>
  </tableColumns>
  <tableStyleInfo name="TableStyleLight19" showFirstColumn="0" showLastColumn="0" showRowStripes="0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C000000}" name="Gastos59" displayName="Gastos59" ref="A33:D36" totalsRowCount="1" headerRowDxfId="129" dataDxfId="128" totalsRowDxfId="127">
  <autoFilter ref="A33:D35" xr:uid="{00000000-0009-0000-0100-00002E000000}"/>
  <tableColumns count="4">
    <tableColumn id="1" xr3:uid="{00000000-0010-0000-2C00-000001000000}" name="Fecha" totalsRowLabel="Subtotal" dataDxfId="126" totalsRowDxfId="125"/>
    <tableColumn id="2" xr3:uid="{00000000-0010-0000-2C00-000002000000}" name="Nº PO" dataDxfId="124" totalsRowDxfId="123"/>
    <tableColumn id="3" xr3:uid="{00000000-0010-0000-2C00-000003000000}" name="Proveedor/Descripción" dataDxfId="122" totalsRowDxfId="121"/>
    <tableColumn id="5" xr3:uid="{00000000-0010-0000-2C00-000005000000}" name="Cantidad" totalsRowFunction="sum" dataDxfId="120" totalsRowDxfId="119"/>
  </tableColumns>
  <tableStyleInfo name="TableStyleLight20" showFirstColumn="0" showLastColumn="0" showRowStripes="0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D000000}" name="Gastos110" displayName="Gastos110" ref="A5:D10" totalsRowCount="1" headerRowDxfId="118">
  <autoFilter ref="A5:D9" xr:uid="{00000000-0009-0000-0100-00002F000000}"/>
  <tableColumns count="4">
    <tableColumn id="1" xr3:uid="{00000000-0010-0000-2D00-000001000000}" name="Fecha" totalsRowLabel="Subtotal" dataDxfId="117" totalsRowDxfId="116"/>
    <tableColumn id="2" xr3:uid="{00000000-0010-0000-2D00-000002000000}" name="Nº PO" totalsRowDxfId="115"/>
    <tableColumn id="3" xr3:uid="{00000000-0010-0000-2D00-000003000000}" name="Proveedor/Descripción" totalsRowDxfId="114"/>
    <tableColumn id="5" xr3:uid="{00000000-0010-0000-2D00-000005000000}" name="Cantidad" totalsRowFunction="sum" totalsRowDxfId="113"/>
  </tableColumns>
  <tableStyleInfo name="TableStyleLight16" showFirstColumn="0" showLastColumn="0" showRowStripes="0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E000000}" name="Gastos210" displayName="Gastos210" ref="A13:D17" totalsRowCount="1" headerRowDxfId="112" dataDxfId="111" totalsRowDxfId="110">
  <autoFilter ref="A13:D16" xr:uid="{00000000-0009-0000-0100-000030000000}"/>
  <tableColumns count="4">
    <tableColumn id="1" xr3:uid="{00000000-0010-0000-2E00-000001000000}" name="Fecha" totalsRowLabel="Subtotal" dataDxfId="109" totalsRowDxfId="108"/>
    <tableColumn id="2" xr3:uid="{00000000-0010-0000-2E00-000002000000}" name="Nº PO" dataDxfId="107" totalsRowDxfId="106"/>
    <tableColumn id="3" xr3:uid="{00000000-0010-0000-2E00-000003000000}" name="Descripción" dataDxfId="105" totalsRowDxfId="104"/>
    <tableColumn id="5" xr3:uid="{00000000-0010-0000-2E00-000005000000}" name="Cantidad" totalsRowFunction="sum" dataDxfId="103" totalsRowDxfId="102"/>
  </tableColumns>
  <tableStyleInfo name="TableStyleLight17" showFirstColumn="0" showLastColumn="0" showRowStripes="0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2F000000}" name="Gastos310" displayName="Gastos310" ref="A20:D24" totalsRowCount="1" headerRowDxfId="101">
  <autoFilter ref="A20:D23" xr:uid="{00000000-0009-0000-0100-000031000000}"/>
  <tableColumns count="4">
    <tableColumn id="1" xr3:uid="{00000000-0010-0000-2F00-000001000000}" name="Fecha" totalsRowLabel="Subtotal" dataDxfId="100" totalsRowDxfId="99"/>
    <tableColumn id="2" xr3:uid="{00000000-0010-0000-2F00-000002000000}" name="Nº PO" totalsRowDxfId="98"/>
    <tableColumn id="3" xr3:uid="{00000000-0010-0000-2F00-000003000000}" name="Proveedor/Descripción" totalsRowDxfId="97"/>
    <tableColumn id="5" xr3:uid="{00000000-0010-0000-2F00-000005000000}" name="Cantidad" totalsRowFunction="sum" totalsRowDxfId="96"/>
  </tableColumns>
  <tableStyleInfo name="TableStyleLight18" showFirstColumn="0" showLastColumn="0" showRowStripes="0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0000000}" name="Gastos410" displayName="Gastos410" ref="A27:D30" totalsRowCount="1" headerRowDxfId="95">
  <autoFilter ref="A27:D29" xr:uid="{00000000-0009-0000-0100-000032000000}"/>
  <tableColumns count="4">
    <tableColumn id="1" xr3:uid="{00000000-0010-0000-3000-000001000000}" name="Fecha" totalsRowLabel="Subtotal" dataDxfId="94" totalsRowDxfId="93"/>
    <tableColumn id="2" xr3:uid="{00000000-0010-0000-3000-000002000000}" name="Nº PO" totalsRowDxfId="92"/>
    <tableColumn id="3" xr3:uid="{00000000-0010-0000-3000-000003000000}" name="Proveedor/Descripción" totalsRowDxfId="91"/>
    <tableColumn id="5" xr3:uid="{00000000-0010-0000-3000-000005000000}" name="Cantidad" totalsRowFunction="sum" totalsRowDxfId="90"/>
  </tableColumns>
  <tableStyleInfo name="TableStyleLight19" showFirstColumn="0" showLastColumn="0" showRowStripes="0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1000000}" name="Gastos510" displayName="Gastos510" ref="A33:D36" totalsRowCount="1" headerRowDxfId="89" dataDxfId="88" totalsRowDxfId="87">
  <autoFilter ref="A33:D35" xr:uid="{00000000-0009-0000-0100-000033000000}"/>
  <tableColumns count="4">
    <tableColumn id="1" xr3:uid="{00000000-0010-0000-3100-000001000000}" name="Fecha" totalsRowLabel="Subtotal" dataDxfId="86" totalsRowDxfId="85"/>
    <tableColumn id="2" xr3:uid="{00000000-0010-0000-3100-000002000000}" name="Nº PO" dataDxfId="84" totalsRowDxfId="83"/>
    <tableColumn id="3" xr3:uid="{00000000-0010-0000-3100-000003000000}" name="Proveedor/Descripción" dataDxfId="82" totalsRowDxfId="81"/>
    <tableColumn id="5" xr3:uid="{00000000-0010-0000-3100-000005000000}" name="Cantidad" totalsRowFunction="sum" dataDxfId="80" totalsRowDxfId="79"/>
  </tableColumns>
  <tableStyleInfo name="TableStyleLight20" showFirstColumn="0" showLastColumn="0" showRowStripes="0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2000000}" name="Gastos111" displayName="Gastos111" ref="A5:D10" totalsRowCount="1" headerRowDxfId="78">
  <autoFilter ref="A5:D9" xr:uid="{00000000-0009-0000-0100-000034000000}"/>
  <tableColumns count="4">
    <tableColumn id="1" xr3:uid="{00000000-0010-0000-3200-000001000000}" name="Fecha" totalsRowLabel="Subtotal" dataDxfId="77" totalsRowDxfId="76"/>
    <tableColumn id="2" xr3:uid="{00000000-0010-0000-3200-000002000000}" name="Nº PO" totalsRowDxfId="75"/>
    <tableColumn id="3" xr3:uid="{00000000-0010-0000-3200-000003000000}" name="Proveedor/Descripción" totalsRowDxfId="74"/>
    <tableColumn id="5" xr3:uid="{00000000-0010-0000-3200-000005000000}" name="Cantidad" totalsRowFunction="sum" totalsRowDxfId="73"/>
  </tableColumns>
  <tableStyleInfo name="TableStyleLight16" showFirstColumn="0" showLastColumn="0" showRowStripes="0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3000000}" name="Gastos211" displayName="Gastos211" ref="A13:D17" totalsRowCount="1" headerRowDxfId="72" dataDxfId="71" totalsRowDxfId="70">
  <autoFilter ref="A13:D16" xr:uid="{00000000-0009-0000-0100-000035000000}"/>
  <tableColumns count="4">
    <tableColumn id="1" xr3:uid="{00000000-0010-0000-3300-000001000000}" name="Fecha" totalsRowLabel="Subtotal" dataDxfId="69" totalsRowDxfId="68"/>
    <tableColumn id="2" xr3:uid="{00000000-0010-0000-3300-000002000000}" name="Nº PO" dataDxfId="67" totalsRowDxfId="66"/>
    <tableColumn id="3" xr3:uid="{00000000-0010-0000-3300-000003000000}" name="Descripción" dataDxfId="65" totalsRowDxfId="64"/>
    <tableColumn id="5" xr3:uid="{00000000-0010-0000-3300-000005000000}" name="Cantidad" totalsRowFunction="sum" dataDxfId="63" totalsRowDxfId="62"/>
  </tableColumns>
  <tableStyleInfo name="TableStyleLight17" showFirstColumn="0" showLastColumn="0" showRowStripes="0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4000000}" name="Gastos311" displayName="Gastos311" ref="A20:D24" totalsRowCount="1" headerRowDxfId="61">
  <autoFilter ref="A20:D23" xr:uid="{00000000-0009-0000-0100-000036000000}"/>
  <tableColumns count="4">
    <tableColumn id="1" xr3:uid="{00000000-0010-0000-3400-000001000000}" name="Fecha" totalsRowLabel="Subtotal" dataDxfId="60" totalsRowDxfId="59"/>
    <tableColumn id="2" xr3:uid="{00000000-0010-0000-3400-000002000000}" name="Nº PO" totalsRowDxfId="58"/>
    <tableColumn id="3" xr3:uid="{00000000-0010-0000-3400-000003000000}" name="Proveedor/Descripción" totalsRowDxfId="57"/>
    <tableColumn id="5" xr3:uid="{00000000-0010-0000-3400-000005000000}" name="Cantidad" totalsRowFunction="sum" totalsRowDxfId="56"/>
  </tableColumns>
  <tableStyleInfo name="TableStyleLight18" showFirstColumn="0" showLastColumn="0" showRowStripes="0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5000000}" name="Gastos411" displayName="Gastos411" ref="A27:D30" totalsRowCount="1" headerRowDxfId="55">
  <autoFilter ref="A27:D29" xr:uid="{00000000-0009-0000-0100-000037000000}"/>
  <tableColumns count="4">
    <tableColumn id="1" xr3:uid="{00000000-0010-0000-3500-000001000000}" name="Fecha" totalsRowLabel="Subtotal" dataDxfId="54" totalsRowDxfId="53"/>
    <tableColumn id="2" xr3:uid="{00000000-0010-0000-3500-000002000000}" name="Nº PO" totalsRowDxfId="52"/>
    <tableColumn id="3" xr3:uid="{00000000-0010-0000-3500-000003000000}" name="Proveedor/Descripción" totalsRowDxfId="51"/>
    <tableColumn id="5" xr3:uid="{00000000-0010-0000-3500-000005000000}" name="Cantidad" totalsRowFunction="sum" totalsRowDxfId="50"/>
  </tableColumns>
  <tableStyleInfo name="TableStyleLight19" showFirstColumn="0" showLastColumn="0" showRowStripes="0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6000000}" name="Gastos511" displayName="Gastos511" ref="A33:D36" totalsRowCount="1" headerRowDxfId="49" dataDxfId="48" totalsRowDxfId="47">
  <autoFilter ref="A33:D35" xr:uid="{00000000-0009-0000-0100-000038000000}"/>
  <tableColumns count="4">
    <tableColumn id="1" xr3:uid="{00000000-0010-0000-3600-000001000000}" name="Fecha" totalsRowLabel="Subtotal" dataDxfId="46" totalsRowDxfId="45"/>
    <tableColumn id="2" xr3:uid="{00000000-0010-0000-3600-000002000000}" name="Nº PO" dataDxfId="44" totalsRowDxfId="43"/>
    <tableColumn id="3" xr3:uid="{00000000-0010-0000-3600-000003000000}" name="Proveedor/Descripción" dataDxfId="42" totalsRowDxfId="41"/>
    <tableColumn id="5" xr3:uid="{00000000-0010-0000-3600-000005000000}" name="Cantidad" totalsRowFunction="sum" dataDxfId="40" totalsRowDxfId="39"/>
  </tableColumns>
  <tableStyleInfo name="TableStyleLight20" showFirstColumn="0" showLastColumn="0" showRowStripes="0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7000000}" name="Gastos112" displayName="Gastos112" ref="A5:D10" totalsRowCount="1" headerRowDxfId="38">
  <autoFilter ref="A5:D9" xr:uid="{00000000-0009-0000-0100-000039000000}"/>
  <tableColumns count="4">
    <tableColumn id="1" xr3:uid="{00000000-0010-0000-3700-000001000000}" name="Fecha" totalsRowLabel="Subtotal" dataDxfId="37" totalsRowDxfId="36"/>
    <tableColumn id="2" xr3:uid="{00000000-0010-0000-3700-000002000000}" name="Nº PO" totalsRowDxfId="35"/>
    <tableColumn id="3" xr3:uid="{00000000-0010-0000-3700-000003000000}" name="Proveedor/Descripción" totalsRowDxfId="34"/>
    <tableColumn id="5" xr3:uid="{00000000-0010-0000-3700-000005000000}" name="Cantidad" totalsRowFunction="sum" totalsRowDxfId="33"/>
  </tableColumns>
  <tableStyleInfo name="TableStyleLight16" showFirstColumn="0" showLastColumn="0" showRowStripes="0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8000000}" name="Gastos212" displayName="Gastos212" ref="A13:D17" totalsRowCount="1" headerRowDxfId="32" dataDxfId="31" totalsRowDxfId="30">
  <autoFilter ref="A13:D16" xr:uid="{00000000-0009-0000-0100-00003A000000}"/>
  <tableColumns count="4">
    <tableColumn id="1" xr3:uid="{00000000-0010-0000-3800-000001000000}" name="Fecha" totalsRowLabel="Subtotal" dataDxfId="29" totalsRowDxfId="28"/>
    <tableColumn id="2" xr3:uid="{00000000-0010-0000-3800-000002000000}" name="Nº PO" dataDxfId="27" totalsRowDxfId="26"/>
    <tableColumn id="3" xr3:uid="{00000000-0010-0000-3800-000003000000}" name="Descripción" dataDxfId="25" totalsRowDxfId="24"/>
    <tableColumn id="5" xr3:uid="{00000000-0010-0000-3800-000005000000}" name="Cantidad" totalsRowFunction="sum" dataDxfId="23" totalsRowDxfId="22"/>
  </tableColumns>
  <tableStyleInfo name="TableStyleLight17" showFirstColumn="0" showLastColumn="0" showRowStripes="0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9000000}" name="Gastos312" displayName="Gastos312" ref="A20:D24" totalsRowCount="1" headerRowDxfId="21">
  <autoFilter ref="A20:D23" xr:uid="{00000000-0009-0000-0100-00003B000000}"/>
  <tableColumns count="4">
    <tableColumn id="1" xr3:uid="{00000000-0010-0000-3900-000001000000}" name="Fecha" totalsRowLabel="Subtotal" dataDxfId="20" totalsRowDxfId="19"/>
    <tableColumn id="2" xr3:uid="{00000000-0010-0000-3900-000002000000}" name="Nº PO" totalsRowDxfId="18"/>
    <tableColumn id="3" xr3:uid="{00000000-0010-0000-3900-000003000000}" name="Proveedor/Descripción" totalsRowDxfId="17"/>
    <tableColumn id="5" xr3:uid="{00000000-0010-0000-3900-000005000000}" name="Cantidad" totalsRowFunction="sum" totalsRowDxfId="16"/>
  </tableColumns>
  <tableStyleInfo name="TableStyleLight18" showFirstColumn="0" showLastColumn="0" showRowStripes="0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A000000}" name="Gastos412" displayName="Gastos412" ref="A27:D30" totalsRowCount="1" headerRowDxfId="15">
  <autoFilter ref="A27:D29" xr:uid="{00000000-0009-0000-0100-00003C000000}"/>
  <tableColumns count="4">
    <tableColumn id="1" xr3:uid="{00000000-0010-0000-3A00-000001000000}" name="Fecha" totalsRowLabel="Subtotal" dataDxfId="14"/>
    <tableColumn id="2" xr3:uid="{00000000-0010-0000-3A00-000002000000}" name="Nº PO" totalsRowDxfId="13"/>
    <tableColumn id="3" xr3:uid="{00000000-0010-0000-3A00-000003000000}" name="Proveedor/Descripción" totalsRowDxfId="12"/>
    <tableColumn id="5" xr3:uid="{00000000-0010-0000-3A00-000005000000}" name="Cantidad" totalsRowFunction="sum" totalsRowDxfId="11"/>
  </tableColumns>
  <tableStyleInfo name="TableStyleLight19" showFirstColumn="0" showLastColumn="0" showRowStripes="0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B000000}" name="Gastos512" displayName="Gastos512" ref="A33:D36" totalsRowCount="1" headerRowDxfId="10" dataDxfId="9" totalsRowDxfId="8">
  <autoFilter ref="A33:D35" xr:uid="{00000000-0009-0000-0100-00003D000000}"/>
  <tableColumns count="4">
    <tableColumn id="1" xr3:uid="{00000000-0010-0000-3B00-000001000000}" name="Fecha" totalsRowLabel="Subtotal" dataDxfId="7" totalsRowDxfId="6"/>
    <tableColumn id="2" xr3:uid="{00000000-0010-0000-3B00-000002000000}" name="Nº PO" dataDxfId="5" totalsRowDxfId="4"/>
    <tableColumn id="3" xr3:uid="{00000000-0010-0000-3B00-000003000000}" name="Proveedor/Descripción" dataDxfId="3" totalsRowDxfId="2"/>
    <tableColumn id="5" xr3:uid="{00000000-0010-0000-3B00-000005000000}" name="Cantidad" totalsRowFunction="sum" dataDxfId="1" totalsRowDxfId="0"/>
  </tableColumns>
  <tableStyleInfo name="TableStyleLight20" showFirstColumn="0" showLastColumn="0" showRowStripes="0" showColumnStripes="0"/>
</table>
</file>

<file path=xl/theme/theme1.xml><?xml version="1.0" encoding="utf-8"?>
<a:theme xmlns:a="http://schemas.openxmlformats.org/drawingml/2006/main" name="Technic">
  <a:themeElements>
    <a:clrScheme name="Technic">
      <a:dk1>
        <a:sysClr val="windowText" lastClr="000000"/>
      </a:dk1>
      <a:lt1>
        <a:sysClr val="window" lastClr="FFFFFF"/>
      </a:lt1>
      <a:dk2>
        <a:srgbClr val="3B3B3B"/>
      </a:dk2>
      <a:lt2>
        <a:srgbClr val="D4D2D0"/>
      </a:lt2>
      <a:accent1>
        <a:srgbClr val="6EA0B0"/>
      </a:accent1>
      <a:accent2>
        <a:srgbClr val="CCAF0A"/>
      </a:accent2>
      <a:accent3>
        <a:srgbClr val="8D89A4"/>
      </a:accent3>
      <a:accent4>
        <a:srgbClr val="748560"/>
      </a:accent4>
      <a:accent5>
        <a:srgbClr val="9E9273"/>
      </a:accent5>
      <a:accent6>
        <a:srgbClr val="7E848D"/>
      </a:accent6>
      <a:hlink>
        <a:srgbClr val="00C8C3"/>
      </a:hlink>
      <a:folHlink>
        <a:srgbClr val="A116E0"/>
      </a:folHlink>
    </a:clrScheme>
    <a:fontScheme name="Technic">
      <a:majorFont>
        <a:latin typeface="Franklin Gothic Book"/>
        <a:ea typeface=""/>
        <a:cs typeface=""/>
        <a:font script="Jpan" typeface="ＭＳ Ｐゴシック"/>
        <a:font script="Hang" typeface="HY견고딕"/>
        <a:font script="Hans" typeface="宋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HGｺﾞｼｯｸM"/>
        <a:font script="Hang" typeface="HY중고딕"/>
        <a:font script="Hans" typeface="黑体"/>
        <a:font script="Hant" typeface="微軟正黑體"/>
        <a:font script="Arab" typeface="Tahoma"/>
        <a:font script="Hebr" typeface="Levenim MT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chnic">
      <a:fillStyleLst>
        <a:solidFill>
          <a:schemeClr val="phClr"/>
        </a:solidFill>
        <a:gradFill rotWithShape="1">
          <a:gsLst>
            <a:gs pos="0">
              <a:schemeClr val="phClr">
                <a:tint val="1000"/>
              </a:schemeClr>
            </a:gs>
            <a:gs pos="68000">
              <a:schemeClr val="phClr">
                <a:tint val="77000"/>
              </a:schemeClr>
            </a:gs>
            <a:gs pos="81000">
              <a:schemeClr val="phClr">
                <a:tint val="79000"/>
              </a:schemeClr>
            </a:gs>
            <a:gs pos="86000">
              <a:schemeClr val="phClr">
                <a:tint val="73000"/>
              </a:schemeClr>
            </a:gs>
            <a:gs pos="100000">
              <a:schemeClr val="phClr">
                <a:tint val="35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3000"/>
                <a:satMod val="150000"/>
              </a:schemeClr>
            </a:gs>
            <a:gs pos="25000">
              <a:schemeClr val="phClr">
                <a:tint val="96000"/>
                <a:shade val="80000"/>
                <a:satMod val="105000"/>
              </a:schemeClr>
            </a:gs>
            <a:gs pos="38000">
              <a:schemeClr val="phClr">
                <a:tint val="96000"/>
                <a:shade val="59000"/>
                <a:satMod val="120000"/>
              </a:schemeClr>
            </a:gs>
            <a:gs pos="55000">
              <a:schemeClr val="phClr">
                <a:shade val="57000"/>
                <a:satMod val="120000"/>
              </a:schemeClr>
            </a:gs>
            <a:gs pos="80000">
              <a:schemeClr val="phClr">
                <a:shade val="56000"/>
                <a:satMod val="145000"/>
              </a:schemeClr>
            </a:gs>
            <a:gs pos="88000">
              <a:schemeClr val="phClr">
                <a:shade val="63000"/>
                <a:satMod val="160000"/>
              </a:schemeClr>
            </a:gs>
            <a:gs pos="100000">
              <a:schemeClr val="phClr">
                <a:tint val="99555"/>
                <a:satMod val="155000"/>
              </a:schemeClr>
            </a:gs>
          </a:gsLst>
          <a:lin ang="5400000" scaled="1"/>
        </a:gradFill>
      </a:fillStyleLst>
      <a:lnStyleLst>
        <a:ln w="9525" cap="flat" cmpd="sng" algn="ctr">
          <a:solidFill>
            <a:schemeClr val="phClr">
              <a:shade val="60000"/>
              <a:satMod val="300000"/>
            </a:schemeClr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00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</a:effectStyle>
        <a:effectStyle>
          <a:effectLst>
            <a:glow rad="76200">
              <a:schemeClr val="phClr">
                <a:tint val="30000"/>
                <a:shade val="95000"/>
                <a:satMod val="300000"/>
                <a:alpha val="50000"/>
              </a:schemeClr>
            </a:glow>
          </a:effectLst>
          <a:scene3d>
            <a:camera prst="orthographicFront" fov="0">
              <a:rot lat="0" lon="0" rev="0"/>
            </a:camera>
            <a:lightRig rig="harsh" dir="t">
              <a:rot lat="6000000" lon="6000000" rev="0"/>
            </a:lightRig>
          </a:scene3d>
          <a:sp3d contourW="10000" prstMaterial="metal">
            <a:bevelT w="20000" h="9000" prst="softRound"/>
            <a:contourClr>
              <a:schemeClr val="phClr">
                <a:shade val="30000"/>
                <a:satMod val="2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50000"/>
              </a:schemeClr>
            </a:gs>
            <a:gs pos="30000">
              <a:schemeClr val="phClr">
                <a:shade val="60000"/>
                <a:satMod val="150000"/>
              </a:schemeClr>
            </a:gs>
            <a:gs pos="100000">
              <a:schemeClr val="phClr">
                <a:tint val="83000"/>
                <a:satMod val="200000"/>
              </a:schemeClr>
            </a:gs>
          </a:gsLst>
          <a:lin ang="13000000" scaled="0"/>
        </a:gra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60000" t="50000" r="4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7.bin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8.bin"/><Relationship Id="rId6" Type="http://schemas.openxmlformats.org/officeDocument/2006/relationships/table" Target="../tables/table35.xml"/><Relationship Id="rId5" Type="http://schemas.openxmlformats.org/officeDocument/2006/relationships/table" Target="../tables/table34.xml"/><Relationship Id="rId4" Type="http://schemas.openxmlformats.org/officeDocument/2006/relationships/table" Target="../tables/table3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9.bin"/><Relationship Id="rId6" Type="http://schemas.openxmlformats.org/officeDocument/2006/relationships/table" Target="../tables/table40.xml"/><Relationship Id="rId5" Type="http://schemas.openxmlformats.org/officeDocument/2006/relationships/table" Target="../tables/table39.xml"/><Relationship Id="rId4" Type="http://schemas.openxmlformats.org/officeDocument/2006/relationships/table" Target="../tables/table3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45.xml"/><Relationship Id="rId5" Type="http://schemas.openxmlformats.org/officeDocument/2006/relationships/table" Target="../tables/table44.xml"/><Relationship Id="rId4" Type="http://schemas.openxmlformats.org/officeDocument/2006/relationships/table" Target="../tables/table4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7.xml"/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11.bin"/><Relationship Id="rId6" Type="http://schemas.openxmlformats.org/officeDocument/2006/relationships/table" Target="../tables/table50.xml"/><Relationship Id="rId5" Type="http://schemas.openxmlformats.org/officeDocument/2006/relationships/table" Target="../tables/table49.xml"/><Relationship Id="rId4" Type="http://schemas.openxmlformats.org/officeDocument/2006/relationships/table" Target="../tables/table48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2" Type="http://schemas.openxmlformats.org/officeDocument/2006/relationships/table" Target="../tables/table51.x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55.xml"/><Relationship Id="rId5" Type="http://schemas.openxmlformats.org/officeDocument/2006/relationships/table" Target="../tables/table54.xml"/><Relationship Id="rId4" Type="http://schemas.openxmlformats.org/officeDocument/2006/relationships/table" Target="../tables/table53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13.bin"/><Relationship Id="rId6" Type="http://schemas.openxmlformats.org/officeDocument/2006/relationships/table" Target="../tables/table60.xml"/><Relationship Id="rId5" Type="http://schemas.openxmlformats.org/officeDocument/2006/relationships/table" Target="../tables/table59.xml"/><Relationship Id="rId4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="80" zoomScaleNormal="80" workbookViewId="0">
      <selection sqref="A1:F1"/>
    </sheetView>
  </sheetViews>
  <sheetFormatPr baseColWidth="10" defaultColWidth="9" defaultRowHeight="14.25" x14ac:dyDescent="0.2"/>
  <cols>
    <col min="1" max="1" width="11.375" bestFit="1" customWidth="1"/>
    <col min="2" max="6" width="13.75" customWidth="1"/>
    <col min="7" max="7" width="9.875" customWidth="1"/>
  </cols>
  <sheetData>
    <row r="1" spans="1:7" s="38" customFormat="1" ht="34.5" customHeight="1" x14ac:dyDescent="0.2">
      <c r="A1" s="44" t="s">
        <v>6</v>
      </c>
      <c r="B1" s="44"/>
      <c r="C1" s="44"/>
      <c r="D1" s="44"/>
      <c r="E1" s="44"/>
      <c r="F1" s="44"/>
    </row>
    <row r="2" spans="1:7" ht="117" customHeight="1" thickBot="1" x14ac:dyDescent="0.3">
      <c r="A2" s="16" t="s">
        <v>7</v>
      </c>
      <c r="B2" s="17" t="s">
        <v>8</v>
      </c>
      <c r="C2" s="18" t="s">
        <v>9</v>
      </c>
      <c r="D2" s="19" t="s">
        <v>10</v>
      </c>
      <c r="E2" s="20" t="s">
        <v>11</v>
      </c>
      <c r="F2" s="21" t="s">
        <v>12</v>
      </c>
      <c r="G2" s="7"/>
    </row>
    <row r="3" spans="1:7" ht="19.5" customHeight="1" x14ac:dyDescent="0.25">
      <c r="A3" s="22" t="s">
        <v>13</v>
      </c>
      <c r="B3" s="26">
        <f>SUBTOTAL(109,Gastos11[Cantidad])</f>
        <v>100</v>
      </c>
      <c r="C3" s="26">
        <f>SUBTOTAL(109,Gastos21[Cantidad])</f>
        <v>200</v>
      </c>
      <c r="D3" s="26">
        <f>SUBTOTAL(109,Gastos31[Cantidad])</f>
        <v>300</v>
      </c>
      <c r="E3" s="26">
        <f>SUBTOTAL(109,Gastos41[Cantidad])</f>
        <v>400</v>
      </c>
      <c r="F3" s="32">
        <f>SUBTOTAL(109,Gastos51[Cantidad])</f>
        <v>500</v>
      </c>
      <c r="G3" s="8"/>
    </row>
    <row r="4" spans="1:7" ht="19.5" customHeight="1" x14ac:dyDescent="0.25">
      <c r="A4" s="16" t="s">
        <v>14</v>
      </c>
      <c r="B4" s="27">
        <f>SUBTOTAL(109,Gastos12[Cantidad])</f>
        <v>200</v>
      </c>
      <c r="C4" s="27">
        <f>SUBTOTAL(109,Gastos22[Cantidad])</f>
        <v>200</v>
      </c>
      <c r="D4" s="27">
        <f>SUBTOTAL(109,Gastos32[Cantidad])</f>
        <v>300</v>
      </c>
      <c r="E4" s="27">
        <f>SUBTOTAL(109,Gastos42[Cantidad])</f>
        <v>400</v>
      </c>
      <c r="F4" s="33">
        <f>SUBTOTAL(109,Gastos52[Cantidad])</f>
        <v>500</v>
      </c>
      <c r="G4" s="8"/>
    </row>
    <row r="5" spans="1:7" ht="19.5" customHeight="1" x14ac:dyDescent="0.25">
      <c r="A5" s="16" t="s">
        <v>15</v>
      </c>
      <c r="B5" s="27">
        <f>SUBTOTAL(109,Gastos13[Cantidad])</f>
        <v>300</v>
      </c>
      <c r="C5" s="27">
        <f>SUBTOTAL(109,Gastos23[Cantidad])</f>
        <v>200</v>
      </c>
      <c r="D5" s="27">
        <f>SUBTOTAL(109,Gastos33[Cantidad])</f>
        <v>300</v>
      </c>
      <c r="E5" s="27">
        <f>SUBTOTAL(109,Gastos43[Cantidad])</f>
        <v>400</v>
      </c>
      <c r="F5" s="33">
        <f>SUBTOTAL(109,Gastos53[Cantidad])</f>
        <v>500</v>
      </c>
      <c r="G5" s="8"/>
    </row>
    <row r="6" spans="1:7" ht="19.5" customHeight="1" x14ac:dyDescent="0.25">
      <c r="A6" s="16" t="s">
        <v>16</v>
      </c>
      <c r="B6" s="27">
        <f>SUBTOTAL(109,Gastos14[Amount])</f>
        <v>400</v>
      </c>
      <c r="C6" s="27">
        <f>SUBTOTAL(109,Gastos24[Cantidad])</f>
        <v>200</v>
      </c>
      <c r="D6" s="27">
        <f>SUBTOTAL(109,Gastos34[Cantidad])</f>
        <v>300</v>
      </c>
      <c r="E6" s="27">
        <f>SUBTOTAL(109,Gastos44[Cantidad])</f>
        <v>400</v>
      </c>
      <c r="F6" s="33">
        <f>SUBTOTAL(109,Gastos54[Cantidad])</f>
        <v>500</v>
      </c>
      <c r="G6" s="8"/>
    </row>
    <row r="7" spans="1:7" ht="19.5" customHeight="1" x14ac:dyDescent="0.25">
      <c r="A7" s="16" t="s">
        <v>17</v>
      </c>
      <c r="B7" s="27">
        <f>SUBTOTAL(109,Gastos15[Cantidad])</f>
        <v>500</v>
      </c>
      <c r="C7" s="27">
        <f>SUBTOTAL(109,Gastos25[Cantidad])</f>
        <v>200</v>
      </c>
      <c r="D7" s="27">
        <f>SUBTOTAL(109,Gastos35[Cantidad])</f>
        <v>300</v>
      </c>
      <c r="E7" s="27">
        <f>SUBTOTAL(109,Gastos45[Cantidad])</f>
        <v>400</v>
      </c>
      <c r="F7" s="33">
        <f>SUBTOTAL(109,Gastos55[Cantidad])</f>
        <v>500</v>
      </c>
      <c r="G7" s="8"/>
    </row>
    <row r="8" spans="1:7" ht="19.5" customHeight="1" x14ac:dyDescent="0.25">
      <c r="A8" s="16" t="s">
        <v>18</v>
      </c>
      <c r="B8" s="27">
        <f>SUBTOTAL(109,Gastos16[Cantidad])</f>
        <v>600</v>
      </c>
      <c r="C8" s="27">
        <f>SUBTOTAL(109,Gastos26[Cantidad])</f>
        <v>200</v>
      </c>
      <c r="D8" s="27">
        <f>SUBTOTAL(109,Gastos36[Cantidad])</f>
        <v>300</v>
      </c>
      <c r="E8" s="27">
        <f>SUBTOTAL(109,Gastos46[Cantidad])</f>
        <v>400</v>
      </c>
      <c r="F8" s="33">
        <f>SUBTOTAL(109,Gastos56[Cantidad])</f>
        <v>500</v>
      </c>
      <c r="G8" s="8"/>
    </row>
    <row r="9" spans="1:7" ht="19.5" customHeight="1" x14ac:dyDescent="0.25">
      <c r="A9" s="16" t="s">
        <v>19</v>
      </c>
      <c r="B9" s="27">
        <f>SUBTOTAL(109,Gastos17[Cantidad])</f>
        <v>700</v>
      </c>
      <c r="C9" s="27">
        <f>SUBTOTAL(109,Gastos27[Cantidad])</f>
        <v>200</v>
      </c>
      <c r="D9" s="27">
        <f>SUBTOTAL(109,Gastos37[Cantidad])</f>
        <v>300</v>
      </c>
      <c r="E9" s="27">
        <f>SUBTOTAL(109,Gastos47[Cantidad])</f>
        <v>400</v>
      </c>
      <c r="F9" s="33">
        <f>SUBTOTAL(109,Gastos57[Cantidad])</f>
        <v>500</v>
      </c>
      <c r="G9" s="8"/>
    </row>
    <row r="10" spans="1:7" ht="19.5" customHeight="1" x14ac:dyDescent="0.25">
      <c r="A10" s="16" t="s">
        <v>20</v>
      </c>
      <c r="B10" s="27">
        <f>SUBTOTAL(109,Gastos18[Cantidad])</f>
        <v>800</v>
      </c>
      <c r="C10" s="27">
        <f>SUBTOTAL(109,Gastos28[Cantidad])</f>
        <v>200</v>
      </c>
      <c r="D10" s="27">
        <f>SUBTOTAL(109,Gastos38[Cantidad])</f>
        <v>300</v>
      </c>
      <c r="E10" s="27">
        <f>SUBTOTAL(109,Gastos48[Cantidad])</f>
        <v>400</v>
      </c>
      <c r="F10" s="33">
        <f>SUBTOTAL(109,Gastos58[Cantidad])</f>
        <v>500</v>
      </c>
      <c r="G10" s="8"/>
    </row>
    <row r="11" spans="1:7" ht="19.5" customHeight="1" x14ac:dyDescent="0.25">
      <c r="A11" s="16" t="s">
        <v>21</v>
      </c>
      <c r="B11" s="27">
        <f>SUBTOTAL(109,Gastos19[Cantidad])</f>
        <v>900</v>
      </c>
      <c r="C11" s="27">
        <f>SUBTOTAL(109,Gastos29[Cantidad])</f>
        <v>200</v>
      </c>
      <c r="D11" s="27">
        <f>SUBTOTAL(109,Gastos39[Cantidad])</f>
        <v>300</v>
      </c>
      <c r="E11" s="27">
        <f>SUBTOTAL(109,Gastos49[Cantidad])</f>
        <v>400</v>
      </c>
      <c r="F11" s="33">
        <f>SUBTOTAL(109,Gastos59[Cantidad])</f>
        <v>500</v>
      </c>
      <c r="G11" s="8"/>
    </row>
    <row r="12" spans="1:7" ht="19.5" customHeight="1" x14ac:dyDescent="0.25">
      <c r="A12" s="16" t="s">
        <v>22</v>
      </c>
      <c r="B12" s="27">
        <f>SUBTOTAL(109,Gastos110[Cantidad])</f>
        <v>1000</v>
      </c>
      <c r="C12" s="27">
        <f>SUBTOTAL(109,Gastos210[Cantidad])</f>
        <v>200</v>
      </c>
      <c r="D12" s="27">
        <f>SUBTOTAL(109,Gastos310[Cantidad])</f>
        <v>300</v>
      </c>
      <c r="E12" s="27">
        <f>SUBTOTAL(109,Gastos410[Cantidad])</f>
        <v>400</v>
      </c>
      <c r="F12" s="33">
        <f>SUBTOTAL(109,Gastos510[Cantidad])</f>
        <v>500</v>
      </c>
      <c r="G12" s="8"/>
    </row>
    <row r="13" spans="1:7" ht="19.5" customHeight="1" x14ac:dyDescent="0.25">
      <c r="A13" s="16" t="s">
        <v>23</v>
      </c>
      <c r="B13" s="27">
        <f>SUBTOTAL(109,Gastos111[Cantidad])</f>
        <v>1100</v>
      </c>
      <c r="C13" s="27">
        <f>SUBTOTAL(109,Gastos211[Cantidad])</f>
        <v>200</v>
      </c>
      <c r="D13" s="27">
        <f>SUBTOTAL(109,Gastos311[Cantidad])</f>
        <v>300</v>
      </c>
      <c r="E13" s="27">
        <f>SUBTOTAL(109,Gastos411[Cantidad])</f>
        <v>400</v>
      </c>
      <c r="F13" s="33">
        <f>SUBTOTAL(109,Gastos511[Cantidad])</f>
        <v>500</v>
      </c>
      <c r="G13" s="8"/>
    </row>
    <row r="14" spans="1:7" ht="19.5" customHeight="1" thickBot="1" x14ac:dyDescent="0.3">
      <c r="A14" s="16" t="s">
        <v>24</v>
      </c>
      <c r="B14" s="27">
        <f>SUBTOTAL(109,Gastos112[Cantidad])</f>
        <v>1200</v>
      </c>
      <c r="C14" s="27">
        <f>SUBTOTAL(109,Gastos212[Cantidad])</f>
        <v>200</v>
      </c>
      <c r="D14" s="29">
        <f>SUBTOTAL(109,Gastos312[Cantidad])</f>
        <v>300</v>
      </c>
      <c r="E14" s="29">
        <f>SUBTOTAL(109,Gastos412[Cantidad])</f>
        <v>400</v>
      </c>
      <c r="F14" s="34">
        <f>SUBTOTAL(109,Gastos512[Cantidad])</f>
        <v>500</v>
      </c>
      <c r="G14" s="8"/>
    </row>
    <row r="15" spans="1:7" ht="19.5" customHeight="1" thickTop="1" x14ac:dyDescent="0.25">
      <c r="A15" s="23" t="s">
        <v>2</v>
      </c>
      <c r="B15" s="28">
        <f>SUM(B3:B14)</f>
        <v>7800</v>
      </c>
      <c r="C15" s="28">
        <f>SUM(C3:C14)</f>
        <v>2400</v>
      </c>
      <c r="D15" s="30">
        <f>SUM(D3:D14)</f>
        <v>3600</v>
      </c>
      <c r="E15" s="31">
        <f>SUM(E3:E14)</f>
        <v>4800</v>
      </c>
      <c r="F15" s="35">
        <f>SUM(F3:F14)</f>
        <v>6000</v>
      </c>
      <c r="G15" s="8"/>
    </row>
    <row r="16" spans="1:7" ht="45" customHeight="1" thickBot="1" x14ac:dyDescent="0.3">
      <c r="A16" s="4" t="s">
        <v>25</v>
      </c>
      <c r="B16" s="12"/>
      <c r="C16" s="13"/>
      <c r="D16" s="24"/>
      <c r="E16" s="25"/>
      <c r="F16" s="13"/>
      <c r="G16" s="8"/>
    </row>
    <row r="17" spans="1:10" ht="12" customHeight="1" thickTop="1" x14ac:dyDescent="0.2"/>
    <row r="19" spans="1:10" x14ac:dyDescent="0.2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">
      <c r="A20" s="5"/>
      <c r="B20" s="5"/>
      <c r="C20" s="5"/>
      <c r="G20" s="5"/>
      <c r="H20" s="5"/>
      <c r="I20" s="5"/>
      <c r="J20" s="5"/>
    </row>
    <row r="21" spans="1:10" x14ac:dyDescent="0.2">
      <c r="A21" s="5"/>
      <c r="B21" s="5"/>
      <c r="C21" s="5"/>
      <c r="G21" s="5"/>
      <c r="H21" s="5"/>
      <c r="I21" s="5"/>
      <c r="J21" s="5"/>
    </row>
    <row r="22" spans="1:10" x14ac:dyDescent="0.2">
      <c r="G22" s="5"/>
    </row>
    <row r="23" spans="1:10" x14ac:dyDescent="0.2">
      <c r="G23" s="5"/>
    </row>
    <row r="24" spans="1:10" x14ac:dyDescent="0.2">
      <c r="G24" s="5"/>
    </row>
    <row r="25" spans="1:10" x14ac:dyDescent="0.2">
      <c r="G25" s="5"/>
    </row>
    <row r="26" spans="1:10" x14ac:dyDescent="0.2">
      <c r="G26" s="5"/>
    </row>
    <row r="27" spans="1:10" x14ac:dyDescent="0.2">
      <c r="G27" s="5"/>
    </row>
    <row r="28" spans="1:10" x14ac:dyDescent="0.2">
      <c r="G28" s="5"/>
    </row>
    <row r="29" spans="1:10" x14ac:dyDescent="0.2">
      <c r="G29" s="5"/>
    </row>
    <row r="30" spans="1:10" x14ac:dyDescent="0.2">
      <c r="G30" s="5"/>
    </row>
    <row r="31" spans="1:10" x14ac:dyDescent="0.2">
      <c r="G31" s="5"/>
    </row>
    <row r="32" spans="1:10" x14ac:dyDescent="0.2">
      <c r="G32" s="5"/>
    </row>
    <row r="33" spans="1:10" x14ac:dyDescent="0.2">
      <c r="G33" s="5"/>
    </row>
    <row r="34" spans="1:10" x14ac:dyDescent="0.2">
      <c r="G34" s="5"/>
    </row>
    <row r="35" spans="1:10" x14ac:dyDescent="0.2">
      <c r="G35" s="5"/>
    </row>
    <row r="36" spans="1:10" x14ac:dyDescent="0.2">
      <c r="G36" s="5"/>
      <c r="H36" s="5"/>
      <c r="I36" s="5"/>
      <c r="J36" s="5"/>
    </row>
    <row r="37" spans="1:10" x14ac:dyDescent="0.2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2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x14ac:dyDescent="0.2">
      <c r="A39" s="5"/>
      <c r="B39" s="5"/>
      <c r="C39" s="5"/>
      <c r="D39" s="5"/>
      <c r="E39" s="5"/>
      <c r="F39" s="5"/>
    </row>
  </sheetData>
  <mergeCells count="1">
    <mergeCell ref="A1:F1"/>
  </mergeCells>
  <conditionalFormatting sqref="H5">
    <cfRule type="colorScale" priority="2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horizontalDpi="4294967293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markers="1" high="1" low="1" xr2:uid="{00000000-0003-0000-0000-000004000000}">
          <x14:colorSeries rgb="FF5687C2"/>
          <x14:colorNegative rgb="FFFFB620"/>
          <x14:colorAxis rgb="FF000000"/>
          <x14:colorMarkers rgb="FFD70077"/>
          <x14:colorFirst rgb="FF777777"/>
          <x14:colorLast rgb="FF359CEB"/>
          <x14:colorHigh rgb="FF56BE79"/>
          <x14:colorLow rgb="FFFF5055"/>
          <x14:sparklines>
            <x14:sparkline>
              <xm:f>'Tendencias anuales'!B3:B14</xm:f>
              <xm:sqref>B16</xm:sqref>
            </x14:sparkline>
          </x14:sparklines>
        </x14:sparklineGroup>
        <x14:sparklineGroup type="column" displayEmptyCellsAs="gap" markers="1" high="1" low="1" xr2:uid="{00000000-0003-0000-0000-000003000000}">
          <x14:colorSeries rgb="FF5687C2"/>
          <x14:colorNegative rgb="FFFFB620"/>
          <x14:colorAxis rgb="FF000000"/>
          <x14:colorMarkers rgb="FFD70077"/>
          <x14:colorFirst rgb="FF777777"/>
          <x14:colorLast rgb="FF359CEB"/>
          <x14:colorHigh rgb="FF56BE79"/>
          <x14:colorLow rgb="FFFF5055"/>
          <x14:sparklines>
            <x14:sparkline>
              <xm:f>'Tendencias anuales'!C3:C14</xm:f>
              <xm:sqref>C16</xm:sqref>
            </x14:sparkline>
          </x14:sparklines>
        </x14:sparklineGroup>
        <x14:sparklineGroup type="column" displayEmptyCellsAs="gap" markers="1" high="1" low="1" xr2:uid="{00000000-0003-0000-0000-000002000000}">
          <x14:colorSeries rgb="FF5687C2"/>
          <x14:colorNegative rgb="FFFFB620"/>
          <x14:colorAxis rgb="FF000000"/>
          <x14:colorMarkers rgb="FFD70077"/>
          <x14:colorFirst rgb="FF777777"/>
          <x14:colorLast rgb="FF359CEB"/>
          <x14:colorHigh rgb="FF56BE79"/>
          <x14:colorLow rgb="FFFF5055"/>
          <x14:sparklines>
            <x14:sparkline>
              <xm:f>'Tendencias anuales'!D3:D14</xm:f>
              <xm:sqref>D16</xm:sqref>
            </x14:sparkline>
          </x14:sparklines>
        </x14:sparklineGroup>
        <x14:sparklineGroup type="column" displayEmptyCellsAs="gap" markers="1" high="1" low="1" xr2:uid="{00000000-0003-0000-0000-000001000000}">
          <x14:colorSeries rgb="FF5687C2"/>
          <x14:colorNegative rgb="FFFFB620"/>
          <x14:colorAxis rgb="FF000000"/>
          <x14:colorMarkers rgb="FFD70077"/>
          <x14:colorFirst rgb="FF777777"/>
          <x14:colorLast rgb="FF359CEB"/>
          <x14:colorHigh rgb="FF56BE79"/>
          <x14:colorLow rgb="FFFF5055"/>
          <x14:sparklines>
            <x14:sparkline>
              <xm:f>'Tendencias anuales'!E3:E14</xm:f>
              <xm:sqref>E16</xm:sqref>
            </x14:sparkline>
          </x14:sparklines>
        </x14:sparklineGroup>
        <x14:sparklineGroup type="column" displayEmptyCellsAs="gap" markers="1" high="1" low="1" xr2:uid="{00000000-0003-0000-0000-000000000000}">
          <x14:colorSeries rgb="FF5687C2"/>
          <x14:colorNegative rgb="FFFFB620"/>
          <x14:colorAxis rgb="FF000000"/>
          <x14:colorMarkers rgb="FFD70077"/>
          <x14:colorFirst rgb="FF777777"/>
          <x14:colorLast rgb="FF359CEB"/>
          <x14:colorHigh rgb="FF56BE79"/>
          <x14:colorLow rgb="FFFF5055"/>
          <x14:sparklines>
            <x14:sparkline>
              <xm:f>'Tendencias anuales'!F3:F14</xm:f>
              <xm:sqref>F16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5.125" customWidth="1"/>
  </cols>
  <sheetData>
    <row r="1" spans="1:4" s="38" customFormat="1" ht="34.5" customHeight="1" x14ac:dyDescent="0.2">
      <c r="A1" s="48" t="s">
        <v>26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43">
        <f>SUM(D10,D17,D24,D30,D36)</f>
        <v>1500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40186</v>
      </c>
      <c r="B6" s="5"/>
      <c r="C6" s="5" t="s">
        <v>29</v>
      </c>
      <c r="D6" s="36">
        <v>100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36">
        <f>SUBTOTAL(109,Gastos11[Cantidad])</f>
        <v>100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9" t="s">
        <v>33</v>
      </c>
    </row>
    <row r="14" spans="1:4" x14ac:dyDescent="0.2">
      <c r="A14" s="42">
        <v>40182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40">
        <f>SUBTOTAL(109,Gastos21[Cantidad])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40180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41">
        <f>SUBTOTAL(109,Gastos31[Cantidad])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40188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41">
        <f>SUBTOTAL(109,Gastos41[Cantidad])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9" t="s">
        <v>33</v>
      </c>
    </row>
    <row r="34" spans="1:4" x14ac:dyDescent="0.2">
      <c r="A34" s="42">
        <v>40203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40">
        <f>SUBTOTAL(109,Gastos51[Cantidad])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paperSize="9" orientation="portrait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  <col min="5" max="5" width="13.375" customWidth="1"/>
  </cols>
  <sheetData>
    <row r="1" spans="1:5" s="38" customFormat="1" ht="34.5" customHeight="1" x14ac:dyDescent="0.2">
      <c r="A1" s="48" t="s">
        <v>37</v>
      </c>
      <c r="B1" s="48"/>
      <c r="C1" s="48"/>
      <c r="D1" s="48"/>
    </row>
    <row r="2" spans="1:5" ht="14.25" customHeight="1" x14ac:dyDescent="0.35">
      <c r="A2" s="14"/>
      <c r="B2" s="14"/>
      <c r="C2" s="14"/>
      <c r="D2" s="14"/>
    </row>
    <row r="3" spans="1:5" ht="23.25" customHeight="1" x14ac:dyDescent="0.35">
      <c r="A3" s="14"/>
      <c r="B3" s="14"/>
      <c r="C3" s="6" t="s">
        <v>1</v>
      </c>
      <c r="D3" s="39">
        <f>SUM(D10,D17,D24,D30,D36)</f>
        <v>1600</v>
      </c>
    </row>
    <row r="4" spans="1:5" s="1" customFormat="1" ht="15" customHeight="1" x14ac:dyDescent="0.25">
      <c r="A4" s="49" t="s">
        <v>8</v>
      </c>
      <c r="B4" s="50"/>
      <c r="C4" s="50"/>
      <c r="D4" s="51"/>
      <c r="E4"/>
    </row>
    <row r="5" spans="1:5" s="3" customFormat="1" ht="14.25" customHeight="1" x14ac:dyDescent="0.2">
      <c r="A5" s="9" t="s">
        <v>27</v>
      </c>
      <c r="B5" s="9" t="s">
        <v>36</v>
      </c>
      <c r="C5" s="9" t="s">
        <v>34</v>
      </c>
      <c r="D5" s="9" t="s">
        <v>33</v>
      </c>
      <c r="E5"/>
    </row>
    <row r="6" spans="1:5" ht="14.25" customHeight="1" x14ac:dyDescent="0.2">
      <c r="A6" s="42">
        <v>40217</v>
      </c>
      <c r="B6" s="5"/>
      <c r="C6" s="5" t="s">
        <v>29</v>
      </c>
      <c r="D6" s="36">
        <v>200</v>
      </c>
    </row>
    <row r="7" spans="1:5" ht="14.25" customHeight="1" x14ac:dyDescent="0.2">
      <c r="A7" s="42"/>
      <c r="B7" s="5"/>
      <c r="C7" s="5"/>
      <c r="D7" s="36"/>
    </row>
    <row r="8" spans="1:5" ht="14.25" customHeight="1" x14ac:dyDescent="0.2">
      <c r="A8" s="42"/>
      <c r="B8" s="5"/>
      <c r="C8" s="5"/>
      <c r="D8" s="36"/>
    </row>
    <row r="9" spans="1:5" ht="14.25" customHeight="1" x14ac:dyDescent="0.2">
      <c r="A9" s="42"/>
      <c r="B9" s="5"/>
      <c r="C9" s="5"/>
      <c r="D9" s="36"/>
    </row>
    <row r="10" spans="1:5" x14ac:dyDescent="0.2">
      <c r="A10" s="5" t="s">
        <v>0</v>
      </c>
      <c r="B10" s="5"/>
      <c r="C10" s="5"/>
      <c r="D10" s="41">
        <f>SUBTOTAL(109,Gastos12[Cantidad])</f>
        <v>200</v>
      </c>
    </row>
    <row r="11" spans="1:5" ht="14.25" customHeight="1" x14ac:dyDescent="0.2">
      <c r="A11" s="15" t="s">
        <v>4</v>
      </c>
      <c r="B11" s="5"/>
      <c r="C11" s="5"/>
      <c r="D11" s="5"/>
    </row>
    <row r="12" spans="1:5" s="3" customFormat="1" ht="15" customHeight="1" x14ac:dyDescent="0.25">
      <c r="A12" s="52" t="s">
        <v>9</v>
      </c>
      <c r="B12" s="53"/>
      <c r="C12" s="53"/>
      <c r="D12" s="54"/>
      <c r="E12"/>
    </row>
    <row r="13" spans="1:5" x14ac:dyDescent="0.2">
      <c r="A13" s="10" t="s">
        <v>27</v>
      </c>
      <c r="B13" s="10" t="s">
        <v>36</v>
      </c>
      <c r="C13" s="10" t="s">
        <v>35</v>
      </c>
      <c r="D13" s="9" t="s">
        <v>33</v>
      </c>
    </row>
    <row r="14" spans="1:5" x14ac:dyDescent="0.2">
      <c r="A14" s="42">
        <v>40213</v>
      </c>
      <c r="B14" s="11"/>
      <c r="C14" s="11" t="s">
        <v>30</v>
      </c>
      <c r="D14" s="37">
        <v>200</v>
      </c>
    </row>
    <row r="15" spans="1:5" x14ac:dyDescent="0.2">
      <c r="A15" s="42"/>
      <c r="B15" s="11"/>
      <c r="C15" s="11"/>
      <c r="D15" s="37"/>
    </row>
    <row r="16" spans="1:5" x14ac:dyDescent="0.2">
      <c r="A16" s="42"/>
      <c r="B16" s="11"/>
      <c r="C16" s="11"/>
      <c r="D16" s="37"/>
    </row>
    <row r="17" spans="1:5" s="1" customFormat="1" ht="14.25" customHeight="1" x14ac:dyDescent="0.2">
      <c r="A17" s="11" t="s">
        <v>0</v>
      </c>
      <c r="B17" s="11"/>
      <c r="C17" s="11"/>
      <c r="D17" s="40">
        <f>SUBTOTAL(109,Gastos22[Cantidad])</f>
        <v>200</v>
      </c>
      <c r="E17"/>
    </row>
    <row r="18" spans="1:5" s="1" customFormat="1" ht="14.25" customHeight="1" x14ac:dyDescent="0.2">
      <c r="A18" s="15" t="s">
        <v>4</v>
      </c>
      <c r="B18" s="5"/>
      <c r="C18" s="5"/>
      <c r="D18" s="5"/>
      <c r="E18"/>
    </row>
    <row r="19" spans="1:5" ht="15" customHeight="1" x14ac:dyDescent="0.25">
      <c r="A19" s="55" t="s">
        <v>10</v>
      </c>
      <c r="B19" s="56"/>
      <c r="C19" s="56"/>
      <c r="D19" s="57"/>
    </row>
    <row r="20" spans="1:5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5" x14ac:dyDescent="0.2">
      <c r="A21" s="42">
        <v>40211</v>
      </c>
      <c r="B21" s="5"/>
      <c r="C21" s="5" t="s">
        <v>31</v>
      </c>
      <c r="D21" s="36">
        <v>300</v>
      </c>
    </row>
    <row r="22" spans="1:5" x14ac:dyDescent="0.2">
      <c r="A22" s="42"/>
      <c r="B22" s="5"/>
      <c r="C22" s="5"/>
      <c r="D22" s="36"/>
    </row>
    <row r="23" spans="1:5" x14ac:dyDescent="0.2">
      <c r="A23" s="42"/>
      <c r="B23" s="5"/>
      <c r="C23" s="5"/>
      <c r="D23" s="36"/>
    </row>
    <row r="24" spans="1:5" s="1" customFormat="1" ht="15" x14ac:dyDescent="0.2">
      <c r="A24" s="5" t="s">
        <v>0</v>
      </c>
      <c r="B24" s="5"/>
      <c r="C24" s="5"/>
      <c r="D24" s="41">
        <f>SUBTOTAL(109,Gastos32[Cantidad])</f>
        <v>300</v>
      </c>
      <c r="E24"/>
    </row>
    <row r="25" spans="1:5" s="1" customFormat="1" ht="14.25" customHeight="1" x14ac:dyDescent="0.2">
      <c r="A25" s="15" t="s">
        <v>4</v>
      </c>
      <c r="B25" s="5"/>
      <c r="C25" s="5"/>
      <c r="D25" s="5"/>
      <c r="E25"/>
    </row>
    <row r="26" spans="1:5" ht="15" customHeight="1" x14ac:dyDescent="0.25">
      <c r="A26" s="58" t="s">
        <v>11</v>
      </c>
      <c r="B26" s="59"/>
      <c r="C26" s="59"/>
      <c r="D26" s="60"/>
    </row>
    <row r="27" spans="1:5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5" x14ac:dyDescent="0.2">
      <c r="A28" s="42">
        <v>40219</v>
      </c>
      <c r="B28" s="5"/>
      <c r="C28" s="5" t="s">
        <v>32</v>
      </c>
      <c r="D28" s="36">
        <v>400</v>
      </c>
    </row>
    <row r="29" spans="1:5" x14ac:dyDescent="0.2">
      <c r="A29" s="42"/>
      <c r="B29" s="5"/>
      <c r="C29" s="5"/>
      <c r="D29" s="36"/>
    </row>
    <row r="30" spans="1:5" s="3" customFormat="1" x14ac:dyDescent="0.2">
      <c r="A30" s="5" t="s">
        <v>0</v>
      </c>
      <c r="B30" s="5"/>
      <c r="C30" s="5"/>
      <c r="D30" s="41">
        <f>SUBTOTAL(109,Gastos42[Cantidad])</f>
        <v>400</v>
      </c>
      <c r="E30"/>
    </row>
    <row r="31" spans="1:5" s="3" customFormat="1" ht="14.25" customHeight="1" x14ac:dyDescent="0.2">
      <c r="A31" s="15" t="s">
        <v>5</v>
      </c>
      <c r="B31" s="5"/>
      <c r="C31" s="5"/>
      <c r="D31" s="5"/>
      <c r="E31"/>
    </row>
    <row r="32" spans="1:5" ht="15" customHeight="1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9" t="s">
        <v>33</v>
      </c>
    </row>
    <row r="34" spans="1:4" x14ac:dyDescent="0.2">
      <c r="A34" s="42">
        <v>40234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40">
        <f>SUBTOTAL(109,Gastos52[Cantidad])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horizontalDpi="4294967293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38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1700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40245</v>
      </c>
      <c r="B6" s="5"/>
      <c r="C6" s="5" t="s">
        <v>29</v>
      </c>
      <c r="D6" s="36">
        <v>300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41">
        <f>SUBTOTAL(109,Gastos13[Cantidad])</f>
        <v>300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9" t="s">
        <v>33</v>
      </c>
    </row>
    <row r="14" spans="1:4" x14ac:dyDescent="0.2">
      <c r="A14" s="42">
        <v>40241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40">
        <f>SUBTOTAL(109,Gastos23[Cantidad])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40239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41">
        <f>SUBTOTAL(109,Gastos33[Cantidad])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40247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41">
        <f>SUBTOTAL(109,Gastos43[Cantidad])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9" t="s">
        <v>33</v>
      </c>
    </row>
    <row r="34" spans="1:4" x14ac:dyDescent="0.2">
      <c r="A34" s="42">
        <v>40262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40">
        <f>SUBTOTAL(109,Gastos53[Cantidad])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39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1800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</v>
      </c>
    </row>
    <row r="6" spans="1:4" x14ac:dyDescent="0.2">
      <c r="A6" s="42">
        <v>40276</v>
      </c>
      <c r="B6" s="5"/>
      <c r="C6" s="5" t="s">
        <v>29</v>
      </c>
      <c r="D6" s="36">
        <v>400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36">
        <f>SUBTOTAL(109,Gastos14[Amount])</f>
        <v>400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9" t="s">
        <v>33</v>
      </c>
    </row>
    <row r="14" spans="1:4" x14ac:dyDescent="0.2">
      <c r="A14" s="42">
        <v>40272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40">
        <f>SUBTOTAL(109,Gastos24[Cantidad])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40270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41">
        <f>SUBTOTAL(109,Gastos34[Cantidad])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40278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41">
        <f>SUBTOTAL(109,Gastos44[Cantidad])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9" t="s">
        <v>33</v>
      </c>
    </row>
    <row r="34" spans="1:4" x14ac:dyDescent="0.2">
      <c r="A34" s="42">
        <v>40293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40">
        <f>SUBTOTAL(109,Gastos54[Cantidad])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40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1900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40306</v>
      </c>
      <c r="B6" s="5"/>
      <c r="C6" s="5" t="s">
        <v>29</v>
      </c>
      <c r="D6" s="36">
        <v>500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41">
        <f>SUBTOTAL(109,Gastos15[Cantidad])</f>
        <v>500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9" t="s">
        <v>33</v>
      </c>
    </row>
    <row r="14" spans="1:4" x14ac:dyDescent="0.2">
      <c r="A14" s="42">
        <v>40302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40">
        <f>SUBTOTAL(109,Gastos25[Cantidad])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40300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41">
        <f>SUBTOTAL(109,Gastos35[Cantidad])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40308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41">
        <f>SUBTOTAL(109,Gastos45[Cantidad])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9" t="s">
        <v>33</v>
      </c>
    </row>
    <row r="34" spans="1:4" x14ac:dyDescent="0.2">
      <c r="A34" s="42">
        <v>40323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40">
        <f>SUBTOTAL(109,Gastos55[Cantidad])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41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2000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40337</v>
      </c>
      <c r="B6" s="5"/>
      <c r="C6" s="5" t="s">
        <v>29</v>
      </c>
      <c r="D6" s="36">
        <v>600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41">
        <f>SUBTOTAL(109,Gastos16[Cantidad])</f>
        <v>600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9" t="s">
        <v>33</v>
      </c>
    </row>
    <row r="14" spans="1:4" x14ac:dyDescent="0.2">
      <c r="A14" s="42">
        <v>40333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40">
        <f>SUBTOTAL(109,Gastos26[Cantidad])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40331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41">
        <f>SUBTOTAL(109,Gastos36[Cantidad])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40339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41">
        <f>SUBTOTAL(109,Gastos46[Cantidad])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9" t="s">
        <v>33</v>
      </c>
    </row>
    <row r="34" spans="1:4" x14ac:dyDescent="0.2">
      <c r="A34" s="42">
        <v>40354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40">
        <f>SUBTOTAL(109,Gastos56[Cantidad])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42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2100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40367</v>
      </c>
      <c r="B6" s="5"/>
      <c r="C6" s="5" t="s">
        <v>29</v>
      </c>
      <c r="D6" s="36">
        <v>700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41">
        <f>SUBTOTAL(109,Gastos17[Cantidad])</f>
        <v>700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9" t="s">
        <v>33</v>
      </c>
    </row>
    <row r="14" spans="1:4" x14ac:dyDescent="0.2">
      <c r="A14" s="42">
        <v>40363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40">
        <f>SUBTOTAL(109,Gastos27[Cantidad])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40361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41">
        <f>SUBTOTAL(109,Gastos37[Cantidad])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40369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41">
        <f>SUBTOTAL(109,Gastos47[Cantidad])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9" t="s">
        <v>33</v>
      </c>
    </row>
    <row r="34" spans="1:4" x14ac:dyDescent="0.2">
      <c r="A34" s="42">
        <v>40384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40">
        <f>SUBTOTAL(109,Gastos57[Cantidad])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43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2200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40398</v>
      </c>
      <c r="B6" s="5"/>
      <c r="C6" s="5" t="s">
        <v>29</v>
      </c>
      <c r="D6" s="36">
        <v>800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41">
        <f>SUBTOTAL(109,Gastos18[Cantidad])</f>
        <v>800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9" t="s">
        <v>33</v>
      </c>
    </row>
    <row r="14" spans="1:4" x14ac:dyDescent="0.2">
      <c r="A14" s="42">
        <v>40394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40">
        <f>SUBTOTAL(109,Gastos28[Cantidad])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40392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41">
        <f>SUBTOTAL(109,Gastos38[Cantidad])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40400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41">
        <f>SUBTOTAL(109,Gastos48[Cantidad])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9" t="s">
        <v>33</v>
      </c>
    </row>
    <row r="34" spans="1:4" x14ac:dyDescent="0.2">
      <c r="A34" s="42">
        <v>40415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40">
        <f>SUBTOTAL(109,Gastos58[Cantidad])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45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2300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40429</v>
      </c>
      <c r="B6" s="5"/>
      <c r="C6" s="5" t="s">
        <v>29</v>
      </c>
      <c r="D6" s="36">
        <v>900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41">
        <f>SUBTOTAL(109,Gastos19[Cantidad])</f>
        <v>900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9" t="s">
        <v>33</v>
      </c>
    </row>
    <row r="14" spans="1:4" x14ac:dyDescent="0.2">
      <c r="A14" s="42">
        <v>40425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40">
        <f>SUBTOTAL(109,Gastos29[Cantidad])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40423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41">
        <f>SUBTOTAL(109,Gastos39[Cantidad])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40431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41">
        <f>SUBTOTAL(109,Gastos49[Cantidad])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9" t="s">
        <v>33</v>
      </c>
    </row>
    <row r="34" spans="1:4" x14ac:dyDescent="0.2">
      <c r="A34" s="42">
        <v>40446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40">
        <f>SUBTOTAL(109,Gastos59[Cantidad])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44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2400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40459</v>
      </c>
      <c r="B6" s="5"/>
      <c r="C6" s="5" t="s">
        <v>29</v>
      </c>
      <c r="D6" s="36">
        <v>1000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36">
        <f>SUBTOTAL(109,Gastos110[Cantidad])</f>
        <v>1000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10" t="s">
        <v>33</v>
      </c>
    </row>
    <row r="14" spans="1:4" x14ac:dyDescent="0.2">
      <c r="A14" s="42">
        <v>40455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37">
        <f>SUBTOTAL(109,Gastos210[Cantidad])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40453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36">
        <f>SUBTOTAL(109,Gastos310[Cantidad])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40461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36">
        <f>SUBTOTAL(109,Gastos410[Cantidad])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10" t="s">
        <v>33</v>
      </c>
    </row>
    <row r="34" spans="1:4" x14ac:dyDescent="0.2">
      <c r="A34" s="42">
        <v>40476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37">
        <f>SUBTOTAL(109,Gastos510[Cantidad])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46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2500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40490</v>
      </c>
      <c r="B6" s="5"/>
      <c r="C6" s="5" t="s">
        <v>29</v>
      </c>
      <c r="D6" s="36">
        <v>1100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36">
        <f>SUBTOTAL(109,Gastos111[Cantidad])</f>
        <v>1100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10" t="s">
        <v>33</v>
      </c>
    </row>
    <row r="14" spans="1:4" x14ac:dyDescent="0.2">
      <c r="A14" s="42">
        <v>40486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37">
        <f>SUBTOTAL(109,Gastos211[Cantidad])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40484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36">
        <f>SUBTOTAL(109,Gastos311[Cantidad])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40492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36">
        <f>SUBTOTAL(109,Gastos411[Cantidad])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10" t="s">
        <v>33</v>
      </c>
    </row>
    <row r="34" spans="1:4" x14ac:dyDescent="0.2">
      <c r="A34" s="42">
        <v>40507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37">
        <f>SUBTOTAL(109,Gastos511[Cantidad])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9"/>
  <sheetViews>
    <sheetView workbookViewId="0">
      <selection sqref="A1:D1"/>
    </sheetView>
  </sheetViews>
  <sheetFormatPr baseColWidth="10" defaultColWidth="9" defaultRowHeight="14.25" x14ac:dyDescent="0.2"/>
  <cols>
    <col min="2" max="2" width="8.625" customWidth="1"/>
    <col min="3" max="3" width="37.375" customWidth="1"/>
    <col min="4" max="4" width="14" customWidth="1"/>
  </cols>
  <sheetData>
    <row r="1" spans="1:4" s="38" customFormat="1" ht="34.5" customHeight="1" x14ac:dyDescent="0.2">
      <c r="A1" s="48" t="s">
        <v>47</v>
      </c>
      <c r="B1" s="48"/>
      <c r="C1" s="48"/>
      <c r="D1" s="48"/>
    </row>
    <row r="2" spans="1:4" ht="14.25" customHeight="1" x14ac:dyDescent="0.35">
      <c r="A2" s="14"/>
      <c r="B2" s="14"/>
      <c r="C2" s="14"/>
      <c r="D2" s="14"/>
    </row>
    <row r="3" spans="1:4" ht="23.25" x14ac:dyDescent="0.35">
      <c r="A3" s="14"/>
      <c r="B3" s="14"/>
      <c r="C3" s="6" t="s">
        <v>1</v>
      </c>
      <c r="D3" s="39">
        <f>SUM(D10,D17,D24,D30,D36)</f>
        <v>2600</v>
      </c>
    </row>
    <row r="4" spans="1:4" ht="15" x14ac:dyDescent="0.25">
      <c r="A4" s="49" t="s">
        <v>8</v>
      </c>
      <c r="B4" s="50"/>
      <c r="C4" s="50"/>
      <c r="D4" s="51"/>
    </row>
    <row r="5" spans="1:4" x14ac:dyDescent="0.2">
      <c r="A5" s="9" t="s">
        <v>27</v>
      </c>
      <c r="B5" s="9" t="s">
        <v>36</v>
      </c>
      <c r="C5" s="9" t="s">
        <v>34</v>
      </c>
      <c r="D5" s="9" t="s">
        <v>33</v>
      </c>
    </row>
    <row r="6" spans="1:4" x14ac:dyDescent="0.2">
      <c r="A6" s="42">
        <v>40520</v>
      </c>
      <c r="B6" s="5"/>
      <c r="C6" s="5" t="s">
        <v>29</v>
      </c>
      <c r="D6" s="36">
        <v>1200</v>
      </c>
    </row>
    <row r="7" spans="1:4" x14ac:dyDescent="0.2">
      <c r="A7" s="42"/>
      <c r="B7" s="5"/>
      <c r="C7" s="5"/>
      <c r="D7" s="36"/>
    </row>
    <row r="8" spans="1:4" x14ac:dyDescent="0.2">
      <c r="A8" s="42"/>
      <c r="B8" s="5"/>
      <c r="C8" s="5"/>
      <c r="D8" s="36"/>
    </row>
    <row r="9" spans="1:4" x14ac:dyDescent="0.2">
      <c r="A9" s="42"/>
      <c r="B9" s="5"/>
      <c r="C9" s="5"/>
      <c r="D9" s="36"/>
    </row>
    <row r="10" spans="1:4" x14ac:dyDescent="0.2">
      <c r="A10" s="5" t="s">
        <v>0</v>
      </c>
      <c r="B10" s="5"/>
      <c r="C10" s="5"/>
      <c r="D10" s="36">
        <f>SUBTOTAL(109,Gastos112[Cantidad])</f>
        <v>1200</v>
      </c>
    </row>
    <row r="11" spans="1:4" x14ac:dyDescent="0.2">
      <c r="A11" s="15" t="s">
        <v>4</v>
      </c>
      <c r="B11" s="5"/>
      <c r="C11" s="5"/>
      <c r="D11" s="5"/>
    </row>
    <row r="12" spans="1:4" ht="15" x14ac:dyDescent="0.25">
      <c r="A12" s="52" t="s">
        <v>9</v>
      </c>
      <c r="B12" s="53"/>
      <c r="C12" s="53"/>
      <c r="D12" s="54"/>
    </row>
    <row r="13" spans="1:4" x14ac:dyDescent="0.2">
      <c r="A13" s="10" t="s">
        <v>27</v>
      </c>
      <c r="B13" s="10" t="s">
        <v>36</v>
      </c>
      <c r="C13" s="10" t="s">
        <v>35</v>
      </c>
      <c r="D13" s="10" t="s">
        <v>33</v>
      </c>
    </row>
    <row r="14" spans="1:4" x14ac:dyDescent="0.2">
      <c r="A14" s="42">
        <v>40516</v>
      </c>
      <c r="B14" s="11"/>
      <c r="C14" s="11" t="s">
        <v>30</v>
      </c>
      <c r="D14" s="37">
        <v>200</v>
      </c>
    </row>
    <row r="15" spans="1:4" x14ac:dyDescent="0.2">
      <c r="A15" s="42"/>
      <c r="B15" s="11"/>
      <c r="C15" s="11"/>
      <c r="D15" s="37"/>
    </row>
    <row r="16" spans="1:4" x14ac:dyDescent="0.2">
      <c r="A16" s="42"/>
      <c r="B16" s="11"/>
      <c r="C16" s="11"/>
      <c r="D16" s="37"/>
    </row>
    <row r="17" spans="1:4" x14ac:dyDescent="0.2">
      <c r="A17" s="11" t="s">
        <v>0</v>
      </c>
      <c r="B17" s="11"/>
      <c r="C17" s="11"/>
      <c r="D17" s="37">
        <f>SUBTOTAL(109,Gastos212[Cantidad])</f>
        <v>200</v>
      </c>
    </row>
    <row r="18" spans="1:4" x14ac:dyDescent="0.2">
      <c r="A18" s="15" t="s">
        <v>4</v>
      </c>
      <c r="B18" s="5"/>
      <c r="C18" s="5"/>
      <c r="D18" s="5"/>
    </row>
    <row r="19" spans="1:4" ht="15" x14ac:dyDescent="0.25">
      <c r="A19" s="55" t="s">
        <v>10</v>
      </c>
      <c r="B19" s="56"/>
      <c r="C19" s="56"/>
      <c r="D19" s="57"/>
    </row>
    <row r="20" spans="1:4" x14ac:dyDescent="0.2">
      <c r="A20" s="9" t="s">
        <v>27</v>
      </c>
      <c r="B20" s="9" t="s">
        <v>36</v>
      </c>
      <c r="C20" s="9" t="s">
        <v>34</v>
      </c>
      <c r="D20" s="9" t="s">
        <v>33</v>
      </c>
    </row>
    <row r="21" spans="1:4" x14ac:dyDescent="0.2">
      <c r="A21" s="42">
        <v>40514</v>
      </c>
      <c r="B21" s="5"/>
      <c r="C21" s="5" t="s">
        <v>31</v>
      </c>
      <c r="D21" s="36">
        <v>300</v>
      </c>
    </row>
    <row r="22" spans="1:4" x14ac:dyDescent="0.2">
      <c r="A22" s="42"/>
      <c r="B22" s="5"/>
      <c r="C22" s="5"/>
      <c r="D22" s="36"/>
    </row>
    <row r="23" spans="1:4" x14ac:dyDescent="0.2">
      <c r="A23" s="42"/>
      <c r="B23" s="5"/>
      <c r="C23" s="5"/>
      <c r="D23" s="36"/>
    </row>
    <row r="24" spans="1:4" x14ac:dyDescent="0.2">
      <c r="A24" s="5" t="s">
        <v>0</v>
      </c>
      <c r="B24" s="5"/>
      <c r="C24" s="5"/>
      <c r="D24" s="36">
        <f>SUBTOTAL(109,Gastos312[Cantidad])</f>
        <v>300</v>
      </c>
    </row>
    <row r="25" spans="1:4" x14ac:dyDescent="0.2">
      <c r="A25" s="15" t="s">
        <v>4</v>
      </c>
      <c r="B25" s="5"/>
      <c r="C25" s="5"/>
      <c r="D25" s="5"/>
    </row>
    <row r="26" spans="1:4" ht="15" x14ac:dyDescent="0.25">
      <c r="A26" s="58" t="s">
        <v>11</v>
      </c>
      <c r="B26" s="59"/>
      <c r="C26" s="59"/>
      <c r="D26" s="60"/>
    </row>
    <row r="27" spans="1:4" x14ac:dyDescent="0.2">
      <c r="A27" s="9" t="s">
        <v>27</v>
      </c>
      <c r="B27" s="9" t="s">
        <v>36</v>
      </c>
      <c r="C27" s="9" t="s">
        <v>34</v>
      </c>
      <c r="D27" s="9" t="s">
        <v>33</v>
      </c>
    </row>
    <row r="28" spans="1:4" x14ac:dyDescent="0.2">
      <c r="A28" s="42">
        <v>40522</v>
      </c>
      <c r="B28" s="5"/>
      <c r="C28" s="5" t="s">
        <v>32</v>
      </c>
      <c r="D28" s="36">
        <v>400</v>
      </c>
    </row>
    <row r="29" spans="1:4" x14ac:dyDescent="0.2">
      <c r="A29" s="42"/>
      <c r="B29" s="5"/>
      <c r="C29" s="5"/>
      <c r="D29" s="36"/>
    </row>
    <row r="30" spans="1:4" x14ac:dyDescent="0.2">
      <c r="A30" s="5" t="s">
        <v>0</v>
      </c>
      <c r="B30" s="5"/>
      <c r="C30" s="5"/>
      <c r="D30" s="36">
        <f>SUBTOTAL(109,Gastos412[Cantidad])</f>
        <v>400</v>
      </c>
    </row>
    <row r="31" spans="1:4" x14ac:dyDescent="0.2">
      <c r="A31" s="15" t="s">
        <v>5</v>
      </c>
      <c r="B31" s="5"/>
      <c r="C31" s="5"/>
      <c r="D31" s="5"/>
    </row>
    <row r="32" spans="1:4" ht="15" x14ac:dyDescent="0.25">
      <c r="A32" s="45" t="s">
        <v>12</v>
      </c>
      <c r="B32" s="46"/>
      <c r="C32" s="46"/>
      <c r="D32" s="47"/>
    </row>
    <row r="33" spans="1:4" x14ac:dyDescent="0.2">
      <c r="A33" s="10" t="s">
        <v>27</v>
      </c>
      <c r="B33" s="10" t="s">
        <v>36</v>
      </c>
      <c r="C33" s="10" t="s">
        <v>34</v>
      </c>
      <c r="D33" s="10" t="s">
        <v>33</v>
      </c>
    </row>
    <row r="34" spans="1:4" x14ac:dyDescent="0.2">
      <c r="A34" s="42">
        <v>40537</v>
      </c>
      <c r="B34" s="11"/>
      <c r="C34" s="11" t="s">
        <v>28</v>
      </c>
      <c r="D34" s="37">
        <v>500</v>
      </c>
    </row>
    <row r="35" spans="1:4" x14ac:dyDescent="0.2">
      <c r="A35" s="42"/>
      <c r="B35" s="11"/>
      <c r="C35" s="11"/>
      <c r="D35" s="37"/>
    </row>
    <row r="36" spans="1:4" x14ac:dyDescent="0.2">
      <c r="A36" s="11" t="s">
        <v>0</v>
      </c>
      <c r="B36" s="11"/>
      <c r="C36" s="11"/>
      <c r="D36" s="37">
        <f>SUBTOTAL(109,Gastos512[Cantidad])</f>
        <v>500</v>
      </c>
    </row>
    <row r="37" spans="1:4" x14ac:dyDescent="0.2">
      <c r="D37" s="2"/>
    </row>
    <row r="39" spans="1:4" x14ac:dyDescent="0.2">
      <c r="D39" s="2"/>
    </row>
  </sheetData>
  <mergeCells count="6">
    <mergeCell ref="A32:D32"/>
    <mergeCell ref="A1:D1"/>
    <mergeCell ref="A4:D4"/>
    <mergeCell ref="A12:D12"/>
    <mergeCell ref="A19:D19"/>
    <mergeCell ref="A26:D26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8449BF9F-1772-4721-AF4A-287C9FC284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14</vt:i4>
      </vt:variant>
    </vt:vector>
  </HeadingPairs>
  <TitlesOfParts>
    <vt:vector size="27" baseType="lpstr">
      <vt:lpstr>Tendencias anuales</vt:lpstr>
      <vt:lpstr>Ene.</vt:lpstr>
      <vt:lpstr>Feb.</vt:lpstr>
      <vt:lpstr>Mar.</vt:lpstr>
      <vt:lpstr>Abr.</vt:lpstr>
      <vt:lpstr>Mayo</vt:lpstr>
      <vt:lpstr>Jun.</vt:lpstr>
      <vt:lpstr>Jul.</vt:lpstr>
      <vt:lpstr>Ago.</vt:lpstr>
      <vt:lpstr>Sep.</vt:lpstr>
      <vt:lpstr>Oct.</vt:lpstr>
      <vt:lpstr>Nov.</vt:lpstr>
      <vt:lpstr>Dic.</vt:lpstr>
      <vt:lpstr>Abr.!Área_de_impresión</vt:lpstr>
      <vt:lpstr>Ago.!Área_de_impresión</vt:lpstr>
      <vt:lpstr>Dic.!Área_de_impresión</vt:lpstr>
      <vt:lpstr>Ene.!Área_de_impresión</vt:lpstr>
      <vt:lpstr>Feb.!Área_de_impresión</vt:lpstr>
      <vt:lpstr>Jul.!Área_de_impresión</vt:lpstr>
      <vt:lpstr>Jun.!Área_de_impresión</vt:lpstr>
      <vt:lpstr>Mar.!Área_de_impresión</vt:lpstr>
      <vt:lpstr>Mayo!Área_de_impresión</vt:lpstr>
      <vt:lpstr>Nov.!Área_de_impresión</vt:lpstr>
      <vt:lpstr>Oct.!Área_de_impresión</vt:lpstr>
      <vt:lpstr>Sep.!Área_de_impresión</vt:lpstr>
      <vt:lpstr>'Tendencias anuales'!Área_de_impresión</vt:lpstr>
      <vt:lpstr>'Tendencias anuales'!Área_impresión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/>
  <cp:lastModifiedBy/>
  <dcterms:created xsi:type="dcterms:W3CDTF">2018-04-13T01:32:22Z</dcterms:created>
  <dcterms:modified xsi:type="dcterms:W3CDTF">2018-04-13T01:32:23Z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TC022643149991</vt:lpwstr>
  </property>
</Properties>
</file>