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veloper\Desktop\100 plantillas\"/>
    </mc:Choice>
  </mc:AlternateContent>
  <xr:revisionPtr revIDLastSave="0" documentId="13_ncr:1_{AE4300BD-2C4A-4FDF-A63C-D1EAF4329A37}" xr6:coauthVersionLast="31" xr6:coauthVersionMax="31" xr10:uidLastSave="{00000000-0000-0000-0000-000000000000}"/>
  <bookViews>
    <workbookView xWindow="0" yWindow="0" windowWidth="21600" windowHeight="10815" tabRatio="857" xr2:uid="{00000000-000D-0000-FFFF-FFFF00000000}"/>
  </bookViews>
  <sheets>
    <sheet name="Instrucciones de Uso" sheetId="5" r:id="rId1"/>
    <sheet name="Datos" sheetId="1" r:id="rId2"/>
    <sheet name="Análisis financiero" sheetId="2" r:id="rId3"/>
    <sheet name="Análisis de Rentabilidad" sheetId="3" r:id="rId4"/>
    <sheet name="Análisis de Gestión" sheetId="4" r:id="rId5"/>
  </sheets>
  <definedNames>
    <definedName name="_xlnm.Print_Area" localSheetId="4">'Análisis de Gestión'!$B:$H</definedName>
    <definedName name="_xlnm.Print_Area" localSheetId="3">'Análisis de Rentabilidad'!$B:$H</definedName>
    <definedName name="_xlnm.Print_Area" localSheetId="2">'Análisis financiero'!$B:$H</definedName>
    <definedName name="_xlnm.Print_Area" localSheetId="1">Datos!$B:$F</definedName>
  </definedNames>
  <calcPr calcId="179017"/>
</workbook>
</file>

<file path=xl/calcChain.xml><?xml version="1.0" encoding="utf-8"?>
<calcChain xmlns="http://schemas.openxmlformats.org/spreadsheetml/2006/main">
  <c r="F5" i="4" l="1"/>
  <c r="E5" i="4"/>
  <c r="D5" i="4"/>
  <c r="C5" i="4"/>
  <c r="C3" i="3"/>
  <c r="F5" i="3"/>
  <c r="E5" i="3"/>
  <c r="D5" i="3"/>
  <c r="C5" i="3"/>
  <c r="F5" i="2"/>
  <c r="E5" i="2"/>
  <c r="D5" i="2"/>
  <c r="C5" i="2"/>
  <c r="D9" i="1"/>
  <c r="E9" i="1"/>
  <c r="F9" i="1"/>
  <c r="C9" i="1"/>
  <c r="D24" i="1"/>
  <c r="D22" i="2" s="1"/>
  <c r="D29" i="1"/>
  <c r="E24" i="1"/>
  <c r="E29" i="1"/>
  <c r="F24" i="1"/>
  <c r="F29" i="1"/>
  <c r="C24" i="1"/>
  <c r="C29" i="1"/>
  <c r="F15" i="1"/>
  <c r="F18" i="1"/>
  <c r="F16" i="4" s="1"/>
  <c r="F32" i="1"/>
  <c r="F16" i="2" s="1"/>
  <c r="E18" i="1"/>
  <c r="E16" i="4" s="1"/>
  <c r="E15" i="1"/>
  <c r="E32" i="1"/>
  <c r="C15" i="1"/>
  <c r="C18" i="1"/>
  <c r="C16" i="4" s="1"/>
  <c r="C32" i="1"/>
  <c r="D43" i="1"/>
  <c r="D7" i="4" s="1"/>
  <c r="E43" i="1"/>
  <c r="E22" i="3" s="1"/>
  <c r="F43" i="1"/>
  <c r="F7" i="4" s="1"/>
  <c r="C43" i="1"/>
  <c r="C7" i="4" s="1"/>
  <c r="D32" i="1"/>
  <c r="D40" i="1"/>
  <c r="D46" i="1"/>
  <c r="E40" i="1"/>
  <c r="E46" i="1"/>
  <c r="F40" i="1"/>
  <c r="F46" i="1"/>
  <c r="C40" i="1"/>
  <c r="C46" i="1"/>
  <c r="D15" i="1"/>
  <c r="D18" i="1"/>
  <c r="D16" i="4" s="1"/>
  <c r="D13" i="4"/>
  <c r="E13" i="4"/>
  <c r="F13" i="4"/>
  <c r="C13" i="4"/>
  <c r="D10" i="4"/>
  <c r="E10" i="4"/>
  <c r="F10" i="4"/>
  <c r="C10" i="4"/>
  <c r="C3" i="4"/>
  <c r="C3" i="2"/>
  <c r="C10" i="2" l="1"/>
  <c r="E7" i="4"/>
  <c r="E22" i="2"/>
  <c r="C21" i="1"/>
  <c r="C13" i="2" s="1"/>
  <c r="F52" i="1"/>
  <c r="F54" i="1" s="1"/>
  <c r="F56" i="1" s="1"/>
  <c r="F59" i="1" s="1"/>
  <c r="F19" i="3" s="1"/>
  <c r="C22" i="3"/>
  <c r="C19" i="4"/>
  <c r="D36" i="1"/>
  <c r="E52" i="1"/>
  <c r="E54" i="1" s="1"/>
  <c r="E56" i="1" s="1"/>
  <c r="E59" i="1" s="1"/>
  <c r="E10" i="3" s="1"/>
  <c r="D22" i="3"/>
  <c r="D21" i="1"/>
  <c r="D13" i="2" s="1"/>
  <c r="F21" i="1"/>
  <c r="F13" i="2" s="1"/>
  <c r="E16" i="2"/>
  <c r="D7" i="2"/>
  <c r="D10" i="2"/>
  <c r="C52" i="1"/>
  <c r="C54" i="1" s="1"/>
  <c r="C56" i="1" s="1"/>
  <c r="C59" i="1" s="1"/>
  <c r="C10" i="3" s="1"/>
  <c r="F10" i="2"/>
  <c r="D52" i="1"/>
  <c r="D54" i="1" s="1"/>
  <c r="D56" i="1" s="1"/>
  <c r="D59" i="1" s="1"/>
  <c r="D19" i="3" s="1"/>
  <c r="E19" i="4"/>
  <c r="C36" i="1"/>
  <c r="D19" i="2"/>
  <c r="E36" i="1"/>
  <c r="F19" i="2"/>
  <c r="C7" i="2"/>
  <c r="F7" i="2"/>
  <c r="E19" i="2"/>
  <c r="F19" i="4"/>
  <c r="F36" i="1"/>
  <c r="F22" i="2"/>
  <c r="C19" i="2"/>
  <c r="E7" i="2"/>
  <c r="E21" i="1"/>
  <c r="E13" i="2" s="1"/>
  <c r="C22" i="2"/>
  <c r="D16" i="2"/>
  <c r="E10" i="2"/>
  <c r="D19" i="4"/>
  <c r="C16" i="2"/>
  <c r="F22" i="3"/>
  <c r="D16" i="3" l="1"/>
  <c r="F7" i="3"/>
  <c r="D37" i="1"/>
  <c r="F16" i="3"/>
  <c r="F10" i="3"/>
  <c r="E19" i="3"/>
  <c r="E13" i="3"/>
  <c r="E16" i="3"/>
  <c r="C19" i="3"/>
  <c r="C16" i="3"/>
  <c r="E7" i="3"/>
  <c r="C7" i="3"/>
  <c r="D7" i="3"/>
  <c r="D13" i="3"/>
  <c r="D10" i="3"/>
  <c r="F37" i="1"/>
  <c r="F13" i="3"/>
  <c r="C37" i="1"/>
  <c r="E37" i="1"/>
  <c r="C13" i="3"/>
</calcChain>
</file>

<file path=xl/sharedStrings.xml><?xml version="1.0" encoding="utf-8"?>
<sst xmlns="http://schemas.openxmlformats.org/spreadsheetml/2006/main" count="132" uniqueCount="117">
  <si>
    <t>ACTIVO</t>
  </si>
  <si>
    <t>Caja</t>
  </si>
  <si>
    <t>Bancos</t>
  </si>
  <si>
    <t>Clientes</t>
  </si>
  <si>
    <t>INMOVILIZADO</t>
  </si>
  <si>
    <t>Inmovilizado inmaterial</t>
  </si>
  <si>
    <t>EXISTENCIAS</t>
  </si>
  <si>
    <t>Capital</t>
  </si>
  <si>
    <t>Reservas</t>
  </si>
  <si>
    <t>Perdidas y ganancias</t>
  </si>
  <si>
    <t>Deudas con entidades de crédito</t>
  </si>
  <si>
    <t>Otras dudas a largo plazo</t>
  </si>
  <si>
    <t>ACREEDORES A CORTO PLAZO</t>
  </si>
  <si>
    <t xml:space="preserve">Otros recursos </t>
  </si>
  <si>
    <t>RECURSOS PROPIOS</t>
  </si>
  <si>
    <t>Proveedores</t>
  </si>
  <si>
    <t>Entidades de crédito</t>
  </si>
  <si>
    <t>Otras deudas a corto</t>
  </si>
  <si>
    <t>CUENTA DE RESULTADOS</t>
  </si>
  <si>
    <t>Ventas</t>
  </si>
  <si>
    <t>Compras</t>
  </si>
  <si>
    <t>Terrenos y construcciones</t>
  </si>
  <si>
    <t>Otro inmovilizado material</t>
  </si>
  <si>
    <t>Otro realizable</t>
  </si>
  <si>
    <t>DISPONIBLE</t>
  </si>
  <si>
    <t>INGRESOS</t>
  </si>
  <si>
    <t>Otros ingresos</t>
  </si>
  <si>
    <t>CONSUMOS</t>
  </si>
  <si>
    <t>Variación de existencias</t>
  </si>
  <si>
    <t>GASTOS</t>
  </si>
  <si>
    <t>Gastos de personal</t>
  </si>
  <si>
    <t>Seguros Sociales</t>
  </si>
  <si>
    <t>Servicios y suministros</t>
  </si>
  <si>
    <t>Tributos</t>
  </si>
  <si>
    <t>Otros gastos</t>
  </si>
  <si>
    <t>Gastos financieros</t>
  </si>
  <si>
    <t>CASH FLOW</t>
  </si>
  <si>
    <t>Dotación amortizaciones</t>
  </si>
  <si>
    <t>Resultados extraordinarios</t>
  </si>
  <si>
    <t>Impuesto sobre beneficios</t>
  </si>
  <si>
    <t>RESULTADO NETO</t>
  </si>
  <si>
    <t xml:space="preserve">TOTAL ACTIVO </t>
  </si>
  <si>
    <t>TOTAL PASIVO</t>
  </si>
  <si>
    <t>PASIVO</t>
  </si>
  <si>
    <t>Relación entre financiación propia y ajena</t>
  </si>
  <si>
    <t>DISPON. + REALIZABLE</t>
  </si>
  <si>
    <t>EXIGIBLE A CORTO</t>
  </si>
  <si>
    <t>ACTIVO CIRCULANTE</t>
  </si>
  <si>
    <t>PASIVO CIRCULANTE</t>
  </si>
  <si>
    <t>ACTIVOS TOTALES</t>
  </si>
  <si>
    <t xml:space="preserve">    PASIVO EXIGIBLE   </t>
  </si>
  <si>
    <t xml:space="preserve">        INMOVILIZADO         </t>
  </si>
  <si>
    <t>EXIG. LARGO + R. PROP.</t>
  </si>
  <si>
    <t xml:space="preserve">EMPRESA:   </t>
  </si>
  <si>
    <t>RATIOS</t>
  </si>
  <si>
    <t>Capacidad para atender las obligaciones de pago a corto sin realizar existencias</t>
  </si>
  <si>
    <t>RECURSOS TOTALES</t>
  </si>
  <si>
    <t>CAPITAL SOCIAL</t>
  </si>
  <si>
    <t>RECURS. TOTALES</t>
  </si>
  <si>
    <t>Rentabilidad de los recursos propios</t>
  </si>
  <si>
    <t>Rentabilidad económica de todos los recursos empleados</t>
  </si>
  <si>
    <t>Rentabilidad del capital social</t>
  </si>
  <si>
    <t>VENTAS</t>
  </si>
  <si>
    <t>365 x PROVEEDORES</t>
  </si>
  <si>
    <t>COMPRAS</t>
  </si>
  <si>
    <t>365 x CLIENTES</t>
  </si>
  <si>
    <t>Plazo medio concedido a clientes</t>
  </si>
  <si>
    <t>PRODUCTIVIDAD</t>
  </si>
  <si>
    <t>GASTOS PERSONAL</t>
  </si>
  <si>
    <t>Relación entre el resultado de la gestión y los gastos de personal</t>
  </si>
  <si>
    <t>365 x DISPONIBLE</t>
  </si>
  <si>
    <t>Días de compra cubiertos con el saldo disponible</t>
  </si>
  <si>
    <t>365 x EXISTENCIAS</t>
  </si>
  <si>
    <t>Número de días que tardan en vaciarse el saldo en inventarios</t>
  </si>
  <si>
    <t>PROVEEDORES</t>
  </si>
  <si>
    <t>CLIENTES</t>
  </si>
  <si>
    <t>MARGEN x100</t>
  </si>
  <si>
    <t>Porcentaje de margen sobre ventas</t>
  </si>
  <si>
    <t>ACREEDORES A LARGO PLAZO</t>
  </si>
  <si>
    <t>GENERACIÓN BRUTA DE FONDOS</t>
  </si>
  <si>
    <t>RESULTADO DE EXPLOTACIÓN</t>
  </si>
  <si>
    <t>Capacidad para hacer frente a las obligaciones a corto basándose en la realización del activo circulante</t>
  </si>
  <si>
    <t>Estructura de financiación del inmovilizado</t>
  </si>
  <si>
    <t>TESORERÍA</t>
  </si>
  <si>
    <t>Autonomía financiera que indica nivel de autofinanciación</t>
  </si>
  <si>
    <t>RESULTADO NETO x 100</t>
  </si>
  <si>
    <t xml:space="preserve">    RESULTADO NETO x 100</t>
  </si>
  <si>
    <t>Rentabilidad de la ventas</t>
  </si>
  <si>
    <t xml:space="preserve"> RESULTADO GESTIÓN</t>
  </si>
  <si>
    <t>EXISTENCIAS EN DÍAS DE COMPRA</t>
  </si>
  <si>
    <t>DÍAS DE PAGO A PROVEEDORES</t>
  </si>
  <si>
    <t>Número de días concedidos por proveedores</t>
  </si>
  <si>
    <t>DÍAS DE COBRO A CLIENTES</t>
  </si>
  <si>
    <t>ROTACIÓN DE TESORERÍA</t>
  </si>
  <si>
    <t>Amortiz. inmovilizado material</t>
  </si>
  <si>
    <t>Capital de trabajo. Parte de activo circulante financiado con recursos a largo plazo.</t>
  </si>
  <si>
    <t xml:space="preserve">RECURS. A LARGO MENOS INMOVILIZADO </t>
  </si>
  <si>
    <t>(Bº + G. FINANC.)x100</t>
  </si>
  <si>
    <t>Rentabilidad financiera de todos los recursos empleados en la empresa</t>
  </si>
  <si>
    <t>Capital de trabajo //  Fondo de maniobra</t>
  </si>
  <si>
    <t>Sandolán S.A</t>
  </si>
  <si>
    <t>PERÍODOS</t>
  </si>
  <si>
    <t>Existencias</t>
  </si>
  <si>
    <t>Realizables</t>
  </si>
  <si>
    <t>Fórmula</t>
  </si>
  <si>
    <t>Significado</t>
  </si>
  <si>
    <t>Tesorería</t>
  </si>
  <si>
    <t>Liquidez</t>
  </si>
  <si>
    <t>Autonomía</t>
  </si>
  <si>
    <t>Endeudamiento</t>
  </si>
  <si>
    <t>Estabilidad</t>
  </si>
  <si>
    <t>Financiera</t>
  </si>
  <si>
    <t>Recursos Propios</t>
  </si>
  <si>
    <t>Global</t>
  </si>
  <si>
    <t>De Capital</t>
  </si>
  <si>
    <t>Rent. Ventas</t>
  </si>
  <si>
    <t>Margen sobre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</si>
</sst>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i/>
      <sz val="11"/>
      <color indexed="62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indexed="12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0" fontId="5" fillId="3" borderId="4" xfId="0" applyFont="1" applyFill="1" applyBorder="1" applyAlignment="1">
      <alignment horizontal="center"/>
    </xf>
    <xf numFmtId="0" fontId="7" fillId="2" borderId="1" xfId="0" applyFont="1" applyFill="1" applyBorder="1"/>
    <xf numFmtId="4" fontId="7" fillId="2" borderId="1" xfId="0" applyNumberFormat="1" applyFont="1" applyFill="1" applyBorder="1"/>
    <xf numFmtId="0" fontId="6" fillId="0" borderId="1" xfId="0" applyFont="1" applyBorder="1" applyAlignment="1">
      <alignment horizontal="left" wrapText="1"/>
    </xf>
    <xf numFmtId="4" fontId="6" fillId="0" borderId="1" xfId="0" applyNumberFormat="1" applyFont="1" applyBorder="1" applyProtection="1">
      <protection locked="0"/>
    </xf>
    <xf numFmtId="0" fontId="6" fillId="0" borderId="1" xfId="0" applyFont="1" applyFill="1" applyBorder="1" applyAlignment="1">
      <alignment wrapText="1"/>
    </xf>
    <xf numFmtId="4" fontId="6" fillId="0" borderId="1" xfId="0" applyNumberFormat="1" applyFont="1" applyFill="1" applyBorder="1"/>
    <xf numFmtId="0" fontId="5" fillId="3" borderId="1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Border="1" applyAlignment="1"/>
    <xf numFmtId="0" fontId="7" fillId="0" borderId="0" xfId="0" applyFont="1"/>
    <xf numFmtId="0" fontId="8" fillId="0" borderId="0" xfId="0" applyFont="1"/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6" fillId="0" borderId="0" xfId="0" applyNumberFormat="1" applyFont="1"/>
    <xf numFmtId="0" fontId="13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justify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12" fillId="0" borderId="0" xfId="0" applyFont="1" applyAlignment="1"/>
    <xf numFmtId="0" fontId="15" fillId="0" borderId="0" xfId="0" applyFont="1" applyBorder="1" applyAlignment="1"/>
    <xf numFmtId="0" fontId="6" fillId="0" borderId="0" xfId="0" applyFont="1" applyBorder="1" applyAlignment="1"/>
    <xf numFmtId="1" fontId="6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center"/>
    </xf>
    <xf numFmtId="0" fontId="3" fillId="0" borderId="0" xfId="0" applyFont="1" applyBorder="1" applyAlignment="1"/>
    <xf numFmtId="0" fontId="7" fillId="0" borderId="4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0" borderId="0" xfId="1" applyFont="1" applyAlignment="1" applyProtection="1">
      <alignment horizontal="right"/>
    </xf>
    <xf numFmtId="0" fontId="16" fillId="0" borderId="0" xfId="0" applyFont="1" applyBorder="1" applyAlignment="1">
      <alignment horizont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2" fontId="6" fillId="0" borderId="2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3" fontId="6" fillId="0" borderId="2" xfId="0" applyNumberFormat="1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0" xfId="1" applyFont="1" applyBorder="1" applyAlignment="1" applyProtection="1">
      <alignment horizontal="center"/>
    </xf>
    <xf numFmtId="0" fontId="6" fillId="0" borderId="0" xfId="0" applyFont="1" applyBorder="1"/>
    <xf numFmtId="10" fontId="6" fillId="0" borderId="2" xfId="0" applyNumberFormat="1" applyFont="1" applyBorder="1" applyAlignment="1">
      <alignment horizontal="center" vertical="center"/>
    </xf>
    <xf numFmtId="10" fontId="6" fillId="0" borderId="3" xfId="0" applyNumberFormat="1" applyFont="1" applyBorder="1" applyAlignment="1">
      <alignment horizontal="center"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RATIOS: CUANTO MAYOR=MEJOR SITUACIÓN</a:t>
            </a:r>
          </a:p>
        </c:rich>
      </c:tx>
      <c:layout>
        <c:manualLayout>
          <c:xMode val="edge"/>
          <c:yMode val="edge"/>
          <c:x val="0.14450897395051052"/>
          <c:y val="2.304147465437788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00579870083135"/>
          <c:y val="0.17972390670881946"/>
          <c:w val="0.83815147183135363"/>
          <c:h val="0.571429857228041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financiero'!$B$7</c:f>
              <c:strCache>
                <c:ptCount val="1"/>
                <c:pt idx="0">
                  <c:v>Tesorería</c:v>
                </c:pt>
              </c:strCache>
            </c:strRef>
          </c:tx>
          <c:invertIfNegative val="0"/>
          <c:cat>
            <c:numRef>
              <c:f>'Análisis financiero'!$C$5:$F$5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'Análisis financiero'!$C$7:$F$7</c:f>
              <c:numCache>
                <c:formatCode>0.00</c:formatCode>
                <c:ptCount val="4"/>
                <c:pt idx="0">
                  <c:v>1.5679012345679013</c:v>
                </c:pt>
                <c:pt idx="1">
                  <c:v>1.6082474226804124</c:v>
                </c:pt>
                <c:pt idx="2">
                  <c:v>2.544</c:v>
                </c:pt>
                <c:pt idx="3">
                  <c:v>2.1111111111111112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0A-4E89-8C6E-F378135104E4}"/>
            </c:ext>
          </c:extLst>
        </c:ser>
        <c:ser>
          <c:idx val="1"/>
          <c:order val="1"/>
          <c:tx>
            <c:strRef>
              <c:f>'Análisis financiero'!$B$10</c:f>
              <c:strCache>
                <c:ptCount val="1"/>
                <c:pt idx="0">
                  <c:v>Liquidez</c:v>
                </c:pt>
              </c:strCache>
            </c:strRef>
          </c:tx>
          <c:invertIfNegative val="0"/>
          <c:val>
            <c:numRef>
              <c:f>'Análisis financiero'!$C$10:$F$10</c:f>
              <c:numCache>
                <c:formatCode>0.00</c:formatCode>
                <c:ptCount val="4"/>
                <c:pt idx="0">
                  <c:v>2.6790123456790123</c:v>
                </c:pt>
                <c:pt idx="1">
                  <c:v>2.7422680412371134</c:v>
                </c:pt>
                <c:pt idx="2">
                  <c:v>4.1440000000000001</c:v>
                </c:pt>
                <c:pt idx="3">
                  <c:v>3.5694444444444446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0A-4E89-8C6E-F378135104E4}"/>
            </c:ext>
          </c:extLst>
        </c:ser>
        <c:ser>
          <c:idx val="2"/>
          <c:order val="2"/>
          <c:tx>
            <c:strRef>
              <c:f>'Análisis financiero'!$B$13:$B$14</c:f>
              <c:strCache>
                <c:ptCount val="1"/>
                <c:pt idx="0">
                  <c:v>Autonomía</c:v>
                </c:pt>
              </c:strCache>
            </c:strRef>
          </c:tx>
          <c:invertIfNegative val="0"/>
          <c:val>
            <c:numRef>
              <c:f>'Análisis financiero'!$C$13:$F$13</c:f>
              <c:numCache>
                <c:formatCode>0.00</c:formatCode>
                <c:ptCount val="4"/>
                <c:pt idx="0">
                  <c:v>0.68073136427566805</c:v>
                </c:pt>
                <c:pt idx="1">
                  <c:v>0.68808567603748327</c:v>
                </c:pt>
                <c:pt idx="2">
                  <c:v>0.70925414364640882</c:v>
                </c:pt>
                <c:pt idx="3">
                  <c:v>0.72214580467675382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0A-4E89-8C6E-F378135104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924896"/>
        <c:axId val="219928256"/>
      </c:barChart>
      <c:catAx>
        <c:axId val="219924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199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92825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199248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9653209533779376"/>
          <c:y val="0.87096967717744955"/>
          <c:w val="0.62716854034864133"/>
          <c:h val="0.10138248847926268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0.19685039370078741" l="0.78740157480314965" r="0.78740157480314965" t="0.39370078740157483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RATIOS: CUANTO MAYOR=PEOR SITUACIÓN</a:t>
            </a:r>
          </a:p>
        </c:rich>
      </c:tx>
      <c:layout>
        <c:manualLayout>
          <c:xMode val="edge"/>
          <c:yMode val="edge"/>
          <c:x val="0.13846186149808196"/>
          <c:y val="2.314814814814814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153867418671001"/>
          <c:y val="0.17129707075136877"/>
          <c:w val="0.84000126202112679"/>
          <c:h val="0.5925952717885190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'Análisis financiero'!$B$16:$B$17</c:f>
              <c:strCache>
                <c:ptCount val="1"/>
                <c:pt idx="0">
                  <c:v>Endeudamiento</c:v>
                </c:pt>
              </c:strCache>
            </c:strRef>
          </c:tx>
          <c:invertIfNegative val="0"/>
          <c:cat>
            <c:numRef>
              <c:f>'Análisis financiero'!$C$5:$F$5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'Análisis financiero'!$C$16:$F$16</c:f>
              <c:numCache>
                <c:formatCode>0.00</c:formatCode>
                <c:ptCount val="4"/>
                <c:pt idx="0">
                  <c:v>0.46900826446280991</c:v>
                </c:pt>
                <c:pt idx="1">
                  <c:v>0.45330739299610895</c:v>
                </c:pt>
                <c:pt idx="2">
                  <c:v>0.40993184031158714</c:v>
                </c:pt>
                <c:pt idx="3">
                  <c:v>0.38476190476190475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34-49C2-88D0-FEEF55708975}"/>
            </c:ext>
          </c:extLst>
        </c:ser>
        <c:ser>
          <c:idx val="2"/>
          <c:order val="1"/>
          <c:tx>
            <c:strRef>
              <c:f>'Análisis financiero'!$B$19:$B$20</c:f>
              <c:strCache>
                <c:ptCount val="1"/>
                <c:pt idx="0">
                  <c:v>Estabilidad</c:v>
                </c:pt>
              </c:strCache>
            </c:strRef>
          </c:tx>
          <c:invertIfNegative val="0"/>
          <c:val>
            <c:numRef>
              <c:f>'Análisis financiero'!$C$19:$F$19</c:f>
              <c:numCache>
                <c:formatCode>0.00</c:formatCode>
                <c:ptCount val="4"/>
                <c:pt idx="0">
                  <c:v>0.78412698412698412</c:v>
                </c:pt>
                <c:pt idx="1">
                  <c:v>0.74</c:v>
                </c:pt>
                <c:pt idx="2">
                  <c:v>0.7029478458049887</c:v>
                </c:pt>
                <c:pt idx="3">
                  <c:v>0.71755725190839692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34-49C2-88D0-FEEF55708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754960"/>
        <c:axId val="113754400"/>
      </c:barChart>
      <c:catAx>
        <c:axId val="113754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11375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75440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11375496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26153878457500501"/>
          <c:y val="0.88426314766209779"/>
          <c:w val="0.57230866141732284"/>
          <c:h val="0.10185233790220671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/>
              <a:t>CAPITAL</a:t>
            </a:r>
            <a:r>
              <a:rPr lang="en-US" sz="1000" baseline="0"/>
              <a:t> DE TRABAJO // </a:t>
            </a:r>
            <a:r>
              <a:rPr lang="en-US" sz="1000"/>
              <a:t>FONDO DE MANIOBRA</a:t>
            </a:r>
          </a:p>
        </c:rich>
      </c:tx>
      <c:layout>
        <c:manualLayout>
          <c:xMode val="edge"/>
          <c:yMode val="edge"/>
          <c:x val="0.38078938245926802"/>
          <c:y val="2.5641025641025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806184007645001"/>
          <c:y val="0.20512923241803094"/>
          <c:w val="0.87821685903400637"/>
          <c:h val="0.610259466443642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financiero'!$B$22:$B$23</c:f>
              <c:strCache>
                <c:ptCount val="1"/>
                <c:pt idx="0">
                  <c:v>Capital de trabajo //  Fondo de maniobra</c:v>
                </c:pt>
              </c:strCache>
            </c:strRef>
          </c:tx>
          <c:invertIfNegative val="0"/>
          <c:cat>
            <c:numRef>
              <c:f>'Análisis financiero'!$C$5:$F$5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'Análisis financiero'!$C$22:$F$22</c:f>
              <c:numCache>
                <c:formatCode>#,##0</c:formatCode>
                <c:ptCount val="4"/>
                <c:pt idx="0">
                  <c:v>1360</c:v>
                </c:pt>
                <c:pt idx="1">
                  <c:v>1690</c:v>
                </c:pt>
                <c:pt idx="2">
                  <c:v>1965</c:v>
                </c:pt>
                <c:pt idx="3">
                  <c:v>1850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1A-4D3B-B59B-443B86FDFC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845744"/>
        <c:axId val="270846304"/>
      </c:barChart>
      <c:catAx>
        <c:axId val="270845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70846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8463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70845744"/>
        <c:crosses val="autoZero"/>
        <c:crossBetween val="between"/>
      </c:valAx>
    </c:plotArea>
    <c:plotVisOnly val="1"/>
    <c:dispBlanksAs val="gap"/>
    <c:showDLblsOverMax val="0"/>
  </c:chart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RENTABILIDAD DE LOS CAPITALES</a:t>
            </a:r>
          </a:p>
        </c:rich>
      </c:tx>
      <c:layout>
        <c:manualLayout>
          <c:xMode val="edge"/>
          <c:yMode val="edge"/>
          <c:x val="0.23135775332098782"/>
          <c:y val="3.87596899224806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340357556649547"/>
          <c:y val="0.18992319950338959"/>
          <c:w val="0.83365278595989367"/>
          <c:h val="0.565893614846834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de Rentabilidad'!$B$7:$B$8</c:f>
              <c:strCache>
                <c:ptCount val="1"/>
                <c:pt idx="0">
                  <c:v>Financiera</c:v>
                </c:pt>
              </c:strCache>
            </c:strRef>
          </c:tx>
          <c:invertIfNegative val="0"/>
          <c:cat>
            <c:numRef>
              <c:f>'Análisis de Rentabilidad'!$C$5:$F$5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'Análisis de Rentabilidad'!$C$7:$F$7</c:f>
              <c:numCache>
                <c:formatCode>0.00%</c:formatCode>
                <c:ptCount val="4"/>
                <c:pt idx="0">
                  <c:v>0.13642756680731363</c:v>
                </c:pt>
                <c:pt idx="1">
                  <c:v>0.13119143239625167</c:v>
                </c:pt>
                <c:pt idx="2">
                  <c:v>0.13604972375690608</c:v>
                </c:pt>
                <c:pt idx="3">
                  <c:v>0.1327372764786795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9A-4B54-B039-6722DDCB325A}"/>
            </c:ext>
          </c:extLst>
        </c:ser>
        <c:ser>
          <c:idx val="1"/>
          <c:order val="1"/>
          <c:tx>
            <c:strRef>
              <c:f>'Análisis de Rentabilidad'!$B$10:$B$11</c:f>
              <c:strCache>
                <c:ptCount val="1"/>
                <c:pt idx="0">
                  <c:v>Recursos Propios</c:v>
                </c:pt>
              </c:strCache>
            </c:strRef>
          </c:tx>
          <c:invertIfNegative val="0"/>
          <c:cat>
            <c:numRef>
              <c:f>'Análisis de Rentabilidad'!$C$5:$F$5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'Análisis de Rentabilidad'!$C$10:$F$10</c:f>
              <c:numCache>
                <c:formatCode>0.00%</c:formatCode>
                <c:ptCount val="4"/>
                <c:pt idx="0">
                  <c:v>0.15909090909090909</c:v>
                </c:pt>
                <c:pt idx="1">
                  <c:v>0.1556420233463035</c:v>
                </c:pt>
                <c:pt idx="2">
                  <c:v>0.15481986368062317</c:v>
                </c:pt>
                <c:pt idx="3">
                  <c:v>0.15142857142857144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9A-4B54-B039-6722DDCB325A}"/>
            </c:ext>
          </c:extLst>
        </c:ser>
        <c:ser>
          <c:idx val="2"/>
          <c:order val="2"/>
          <c:tx>
            <c:strRef>
              <c:f>'Análisis de Rentabilidad'!$B$13:$B$14</c:f>
              <c:strCache>
                <c:ptCount val="1"/>
                <c:pt idx="0">
                  <c:v>Global</c:v>
                </c:pt>
              </c:strCache>
            </c:strRef>
          </c:tx>
          <c:invertIfNegative val="0"/>
          <c:val>
            <c:numRef>
              <c:f>'Análisis de Rentabilidad'!$C$13:$F$13</c:f>
              <c:numCache>
                <c:formatCode>0.00%</c:formatCode>
                <c:ptCount val="4"/>
                <c:pt idx="0">
                  <c:v>0.10829817158931083</c:v>
                </c:pt>
                <c:pt idx="1">
                  <c:v>0.107095046854083</c:v>
                </c:pt>
                <c:pt idx="2">
                  <c:v>0.10980662983425414</c:v>
                </c:pt>
                <c:pt idx="3">
                  <c:v>0.109353507565337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79A-4B54-B039-6722DDCB325A}"/>
            </c:ext>
          </c:extLst>
        </c:ser>
        <c:ser>
          <c:idx val="3"/>
          <c:order val="3"/>
          <c:tx>
            <c:strRef>
              <c:f>'Análisis de Rentabilidad'!$B$16:$B$17</c:f>
              <c:strCache>
                <c:ptCount val="1"/>
                <c:pt idx="0">
                  <c:v>De Capital</c:v>
                </c:pt>
              </c:strCache>
            </c:strRef>
          </c:tx>
          <c:invertIfNegative val="0"/>
          <c:val>
            <c:numRef>
              <c:f>'Análisis de Rentabilidad'!$C$16:$F$16</c:f>
              <c:numCache>
                <c:formatCode>0.00%</c:formatCode>
                <c:ptCount val="4"/>
                <c:pt idx="0">
                  <c:v>0.25666666666666665</c:v>
                </c:pt>
                <c:pt idx="1">
                  <c:v>0.26666666666666666</c:v>
                </c:pt>
                <c:pt idx="2">
                  <c:v>0.26500000000000001</c:v>
                </c:pt>
                <c:pt idx="3">
                  <c:v>0.26500000000000001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79A-4B54-B039-6722DDCB3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5715808"/>
        <c:axId val="275716368"/>
      </c:barChart>
      <c:catAx>
        <c:axId val="275715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7571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571636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7571580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16634819309154233"/>
          <c:y val="0.88760015463183384"/>
          <c:w val="0.64244802095722731"/>
          <c:h val="8.5271724755335843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RENTABILIDAD DE LAS VENTAS</a:t>
            </a:r>
          </a:p>
        </c:rich>
      </c:tx>
      <c:layout>
        <c:manualLayout>
          <c:xMode val="edge"/>
          <c:yMode val="edge"/>
          <c:x val="0.24665412043379853"/>
          <c:y val="3.71747211895910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340357556649547"/>
          <c:y val="0.18587360594795538"/>
          <c:w val="0.82982869061145381"/>
          <c:h val="0.542750929368029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de Rentabilidad'!$B$19:$B$19</c:f>
              <c:strCache>
                <c:ptCount val="1"/>
                <c:pt idx="0">
                  <c:v>Rent. Ventas</c:v>
                </c:pt>
              </c:strCache>
            </c:strRef>
          </c:tx>
          <c:invertIfNegative val="0"/>
          <c:cat>
            <c:numRef>
              <c:f>'Análisis de Rentabilidad'!$C$5:$F$5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'Análisis de Rentabilidad'!$C$19:$F$19</c:f>
              <c:numCache>
                <c:formatCode>0.00%</c:formatCode>
                <c:ptCount val="4"/>
                <c:pt idx="0">
                  <c:v>0.154</c:v>
                </c:pt>
                <c:pt idx="1">
                  <c:v>0.15686274509803921</c:v>
                </c:pt>
                <c:pt idx="2">
                  <c:v>0.15</c:v>
                </c:pt>
                <c:pt idx="3">
                  <c:v>0.13474576271186442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17-44AC-B756-5E1B601352CE}"/>
            </c:ext>
          </c:extLst>
        </c:ser>
        <c:ser>
          <c:idx val="1"/>
          <c:order val="1"/>
          <c:tx>
            <c:strRef>
              <c:f>'Análisis de Rentabilidad'!$B$22:$B$22</c:f>
              <c:strCache>
                <c:ptCount val="1"/>
                <c:pt idx="0">
                  <c:v>Margen sobre ventas</c:v>
                </c:pt>
              </c:strCache>
            </c:strRef>
          </c:tx>
          <c:invertIfNegative val="0"/>
          <c:val>
            <c:numRef>
              <c:f>'Análisis de Rentabilidad'!$C$22:$F$22</c:f>
              <c:numCache>
                <c:formatCode>0.00%</c:formatCode>
                <c:ptCount val="4"/>
                <c:pt idx="0">
                  <c:v>0.46</c:v>
                </c:pt>
                <c:pt idx="1">
                  <c:v>0.50980392156862742</c:v>
                </c:pt>
                <c:pt idx="2">
                  <c:v>0.49056603773584906</c:v>
                </c:pt>
                <c:pt idx="3">
                  <c:v>0.48305084745762711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17-44AC-B756-5E1B601352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5719728"/>
        <c:axId val="275720288"/>
      </c:barChart>
      <c:catAx>
        <c:axId val="275719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75720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5720288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757197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5430230399020387"/>
          <c:y val="0.87360594795539037"/>
          <c:w val="0.56596618539317367"/>
          <c:h val="8.9219330855018542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NÚMERO DE DÍAS DE GESTIÓN</a:t>
            </a:r>
          </a:p>
        </c:rich>
      </c:tx>
      <c:layout>
        <c:manualLayout>
          <c:xMode val="edge"/>
          <c:yMode val="edge"/>
          <c:x val="0.24019646441253664"/>
          <c:y val="4.097452934662237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661774275633218"/>
          <c:y val="0.14950190365108437"/>
          <c:w val="0.87500078537955372"/>
          <c:h val="0.601329879129917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de Gestión'!$J$7</c:f>
              <c:strCache>
                <c:ptCount val="1"/>
                <c:pt idx="0">
                  <c:v>EXISTENCIAS</c:v>
                </c:pt>
              </c:strCache>
            </c:strRef>
          </c:tx>
          <c:invertIfNegative val="0"/>
          <c:cat>
            <c:numRef>
              <c:f>'Análisis de Gestión'!$C$5:$F$5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'Análisis de Gestión'!$C$7:$F$7</c:f>
              <c:numCache>
                <c:formatCode>0</c:formatCode>
                <c:ptCount val="4"/>
                <c:pt idx="0">
                  <c:v>121.66666666666667</c:v>
                </c:pt>
                <c:pt idx="1">
                  <c:v>160.6</c:v>
                </c:pt>
                <c:pt idx="2">
                  <c:v>135.18518518518519</c:v>
                </c:pt>
                <c:pt idx="3">
                  <c:v>125.65573770491804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12-4893-BD15-3D5D8FB33D9D}"/>
            </c:ext>
          </c:extLst>
        </c:ser>
        <c:ser>
          <c:idx val="1"/>
          <c:order val="1"/>
          <c:tx>
            <c:strRef>
              <c:f>'Análisis de Gestión'!$J$10</c:f>
              <c:strCache>
                <c:ptCount val="1"/>
                <c:pt idx="0">
                  <c:v>PROVEEDORES</c:v>
                </c:pt>
              </c:strCache>
            </c:strRef>
          </c:tx>
          <c:invertIfNegative val="0"/>
          <c:val>
            <c:numRef>
              <c:f>'Análisis de Gestión'!$C$10:$F$10</c:f>
              <c:numCache>
                <c:formatCode>0</c:formatCode>
                <c:ptCount val="4"/>
                <c:pt idx="0">
                  <c:v>70.192307692307693</c:v>
                </c:pt>
                <c:pt idx="1">
                  <c:v>74.351851851851848</c:v>
                </c:pt>
                <c:pt idx="2">
                  <c:v>60.365384615384613</c:v>
                </c:pt>
                <c:pt idx="3">
                  <c:v>52.983870967741936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12-4893-BD15-3D5D8FB33D9D}"/>
            </c:ext>
          </c:extLst>
        </c:ser>
        <c:ser>
          <c:idx val="2"/>
          <c:order val="2"/>
          <c:tx>
            <c:strRef>
              <c:f>'Análisis de Gestión'!$J$13</c:f>
              <c:strCache>
                <c:ptCount val="1"/>
                <c:pt idx="0">
                  <c:v>CLIENTES</c:v>
                </c:pt>
              </c:strCache>
            </c:strRef>
          </c:tx>
          <c:invertIfNegative val="0"/>
          <c:val>
            <c:numRef>
              <c:f>'Análisis de Gestión'!$C$13:$F$13</c:f>
              <c:numCache>
                <c:formatCode>0</c:formatCode>
                <c:ptCount val="4"/>
                <c:pt idx="0">
                  <c:v>51.1</c:v>
                </c:pt>
                <c:pt idx="1">
                  <c:v>57.254901960784316</c:v>
                </c:pt>
                <c:pt idx="2">
                  <c:v>61.981132075471699</c:v>
                </c:pt>
                <c:pt idx="3">
                  <c:v>47.635593220338983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E12-4893-BD15-3D5D8FB33D9D}"/>
            </c:ext>
          </c:extLst>
        </c:ser>
        <c:ser>
          <c:idx val="4"/>
          <c:order val="3"/>
          <c:tx>
            <c:strRef>
              <c:f>'Análisis de Gestión'!$J$16</c:f>
              <c:strCache>
                <c:ptCount val="1"/>
                <c:pt idx="0">
                  <c:v>TESORERÍA</c:v>
                </c:pt>
              </c:strCache>
            </c:strRef>
          </c:tx>
          <c:invertIfNegative val="0"/>
          <c:val>
            <c:numRef>
              <c:f>'Análisis de Gestión'!$C$16:$F$16</c:f>
              <c:numCache>
                <c:formatCode>0</c:formatCode>
                <c:ptCount val="4"/>
                <c:pt idx="0">
                  <c:v>60.365384615384613</c:v>
                </c:pt>
                <c:pt idx="1">
                  <c:v>86.518518518518519</c:v>
                </c:pt>
                <c:pt idx="2">
                  <c:v>71.59615384615384</c:v>
                </c:pt>
                <c:pt idx="3">
                  <c:v>64.758064516129039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E12-4893-BD15-3D5D8FB33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849664"/>
        <c:axId val="270850224"/>
      </c:barChart>
      <c:catAx>
        <c:axId val="270849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70850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7085022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7084966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169119576964644"/>
          <c:y val="0.90365588022427423"/>
          <c:w val="0.56985352014821677"/>
          <c:h val="7.3089700996677776E-2"/>
        </c:manualLayout>
      </c:layout>
      <c:overlay val="0"/>
    </c:legend>
    <c:plotVisOnly val="1"/>
    <c:dispBlanksAs val="gap"/>
    <c:showDLblsOverMax val="0"/>
  </c:chart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/>
            </a:pPr>
            <a:r>
              <a:rPr lang="en-US"/>
              <a:t>EVOLUCIÓN DE LA PRODUCTIVIDAD</a:t>
            </a:r>
          </a:p>
        </c:rich>
      </c:tx>
      <c:layout>
        <c:manualLayout>
          <c:xMode val="edge"/>
          <c:yMode val="edge"/>
          <c:x val="0.21897810218978103"/>
          <c:y val="2.6595744680851064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941605839416053E-2"/>
          <c:y val="0.19148936170212766"/>
          <c:w val="0.89051094890510951"/>
          <c:h val="0.569148936170212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'Análisis de Gestión'!$B$20:$G$20</c:f>
              <c:strCache>
                <c:ptCount val="6"/>
                <c:pt idx="0">
                  <c:v>PRODUCTIVIDAD</c:v>
                </c:pt>
                <c:pt idx="1">
                  <c:v>2.63</c:v>
                </c:pt>
                <c:pt idx="2">
                  <c:v>3.13</c:v>
                </c:pt>
                <c:pt idx="3">
                  <c:v>2.92</c:v>
                </c:pt>
                <c:pt idx="4">
                  <c:v>2.72</c:v>
                </c:pt>
                <c:pt idx="5">
                  <c:v>GASTOS PERSONAL</c:v>
                </c:pt>
              </c:strCache>
            </c:strRef>
          </c:tx>
          <c:invertIfNegative val="0"/>
          <c:cat>
            <c:numRef>
              <c:f>'Análisis de Gestión'!$C$5:$F$5</c:f>
              <c:numCache>
                <c:formatCode>General</c:formatCode>
                <c:ptCount val="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</c:numCache>
            </c:numRef>
          </c:cat>
          <c:val>
            <c:numRef>
              <c:f>'Análisis de Gestión'!$C$19:$F$19</c:f>
              <c:numCache>
                <c:formatCode>0.00</c:formatCode>
                <c:ptCount val="4"/>
                <c:pt idx="0">
                  <c:v>2.625</c:v>
                </c:pt>
                <c:pt idx="1">
                  <c:v>3.1343283582089554</c:v>
                </c:pt>
                <c:pt idx="2">
                  <c:v>2.9236111111111112</c:v>
                </c:pt>
                <c:pt idx="3">
                  <c:v>2.7202380952380953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D1-4F5F-AA48-83548E00A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70852464"/>
        <c:axId val="219925456"/>
      </c:barChart>
      <c:catAx>
        <c:axId val="27085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19925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19925456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SV"/>
          </a:p>
        </c:txPr>
        <c:crossAx val="270852464"/>
        <c:crosses val="autoZero"/>
        <c:crossBetween val="between"/>
      </c:valAx>
    </c:plotArea>
    <c:plotVisOnly val="1"/>
    <c:dispBlanksAs val="gap"/>
    <c:showDLblsOverMax val="0"/>
  </c:chart>
  <c:printSettings>
    <c:headerFooter alignWithMargins="0"/>
    <c:pageMargins b="1" l="0.75" r="0.75" t="1" header="0" footer="0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planillaexcel.com/contactanos?ref=spreadsheet_contact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hyperlink" Target="http://planillaexcel.com/contactanos?ref=spreadsheet_contact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http://planillaexcel.com/contactanos?ref=spreadsheet_contact" TargetMode="Externa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http://planillaexcel.com/contactanos?ref=spreadsheet_contact" TargetMode="Externa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1</xdr:row>
      <xdr:rowOff>85725</xdr:rowOff>
    </xdr:from>
    <xdr:to>
      <xdr:col>11</xdr:col>
      <xdr:colOff>657225</xdr:colOff>
      <xdr:row>12</xdr:row>
      <xdr:rowOff>47625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76300" y="247650"/>
          <a:ext cx="8162925" cy="1743075"/>
        </a:xfrm>
        <a:prstGeom prst="rect">
          <a:avLst/>
        </a:prstGeom>
        <a:ln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AR" sz="1600" u="dbl"/>
            <a:t>Instrucciones de Uso</a:t>
          </a:r>
        </a:p>
        <a:p>
          <a:pPr algn="ctr"/>
          <a:endParaRPr lang="es-AR" sz="1600" u="dbl"/>
        </a:p>
        <a:p>
          <a:pPr algn="l"/>
          <a:r>
            <a:rPr lang="es-AR" sz="1200"/>
            <a:t>1) En la hoja "Datos"</a:t>
          </a:r>
          <a:r>
            <a:rPr lang="es-AR" sz="1200" baseline="0"/>
            <a:t> debes completar la información de tu empresa para los años que quieras analizar.</a:t>
          </a:r>
        </a:p>
        <a:p>
          <a:pPr algn="l"/>
          <a:r>
            <a:rPr lang="es-AR" sz="1200" baseline="0"/>
            <a:t>Notar que las celdas que están en gris son fórmulas, no deberían borrarse ya que arrojan subtotales y totales.</a:t>
          </a:r>
        </a:p>
        <a:p>
          <a:pPr algn="l"/>
          <a:endParaRPr lang="es-AR" sz="1200" baseline="0"/>
        </a:p>
        <a:p>
          <a:pPr algn="l"/>
          <a:r>
            <a:rPr lang="es-AR" sz="1200" baseline="0"/>
            <a:t>2) En las hojas de análisis financiero, rentabilidad y gestión verás como está tu empresa en función de esos indicadores.  Adicionalmente encontras análisis gráficos para comprender mejor la situación de tu empresa.</a:t>
          </a:r>
        </a:p>
        <a:p>
          <a:pPr algn="l"/>
          <a:endParaRPr lang="es-AR" sz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0</xdr:colOff>
      <xdr:row>0</xdr:row>
      <xdr:rowOff>152400</xdr:rowOff>
    </xdr:from>
    <xdr:to>
      <xdr:col>11</xdr:col>
      <xdr:colOff>123825</xdr:colOff>
      <xdr:row>1</xdr:row>
      <xdr:rowOff>114300</xdr:rowOff>
    </xdr:to>
    <xdr:pic>
      <xdr:nvPicPr>
        <xdr:cNvPr id="11280" name="mailIco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102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34525" y="152400"/>
          <a:ext cx="123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304800</xdr:colOff>
      <xdr:row>1</xdr:row>
      <xdr:rowOff>123825</xdr:rowOff>
    </xdr:from>
    <xdr:to>
      <xdr:col>5</xdr:col>
      <xdr:colOff>342900</xdr:colOff>
      <xdr:row>3</xdr:row>
      <xdr:rowOff>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00325" y="695325"/>
          <a:ext cx="3181350" cy="333375"/>
        </a:xfrm>
        <a:prstGeom prst="rect">
          <a:avLst/>
        </a:prstGeom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AR" sz="1400"/>
            <a:t>Análisis</a:t>
          </a:r>
          <a:r>
            <a:rPr lang="es-AR" sz="1400" baseline="0"/>
            <a:t> de Balances</a:t>
          </a:r>
          <a:endParaRPr lang="es-AR" sz="14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24</xdr:row>
      <xdr:rowOff>9525</xdr:rowOff>
    </xdr:from>
    <xdr:to>
      <xdr:col>5</xdr:col>
      <xdr:colOff>304800</xdr:colOff>
      <xdr:row>36</xdr:row>
      <xdr:rowOff>133350</xdr:rowOff>
    </xdr:to>
    <xdr:graphicFrame macro="">
      <xdr:nvGraphicFramePr>
        <xdr:cNvPr id="1052" name="Chart 2">
          <a:extLst>
            <a:ext uri="{FF2B5EF4-FFF2-40B4-BE49-F238E27FC236}">
              <a16:creationId xmlns:a16="http://schemas.microsoft.com/office/drawing/2014/main" id="{00000000-0008-0000-0200-00001C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438150</xdr:colOff>
      <xdr:row>24</xdr:row>
      <xdr:rowOff>19050</xdr:rowOff>
    </xdr:from>
    <xdr:to>
      <xdr:col>7</xdr:col>
      <xdr:colOff>1704975</xdr:colOff>
      <xdr:row>36</xdr:row>
      <xdr:rowOff>133350</xdr:rowOff>
    </xdr:to>
    <xdr:graphicFrame macro="">
      <xdr:nvGraphicFramePr>
        <xdr:cNvPr id="1053" name="Chart 3">
          <a:extLst>
            <a:ext uri="{FF2B5EF4-FFF2-40B4-BE49-F238E27FC236}">
              <a16:creationId xmlns:a16="http://schemas.microsoft.com/office/drawing/2014/main" id="{00000000-0008-0000-0200-00001D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485775</xdr:colOff>
      <xdr:row>38</xdr:row>
      <xdr:rowOff>85725</xdr:rowOff>
    </xdr:from>
    <xdr:to>
      <xdr:col>7</xdr:col>
      <xdr:colOff>1219200</xdr:colOff>
      <xdr:row>50</xdr:row>
      <xdr:rowOff>0</xdr:rowOff>
    </xdr:to>
    <xdr:graphicFrame macro="">
      <xdr:nvGraphicFramePr>
        <xdr:cNvPr id="1054" name="Chart 4">
          <a:extLst>
            <a:ext uri="{FF2B5EF4-FFF2-40B4-BE49-F238E27FC236}">
              <a16:creationId xmlns:a16="http://schemas.microsoft.com/office/drawing/2014/main" id="{00000000-0008-0000-0200-00001E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8</xdr:col>
      <xdr:colOff>114300</xdr:colOff>
      <xdr:row>0</xdr:row>
      <xdr:rowOff>152400</xdr:rowOff>
    </xdr:from>
    <xdr:to>
      <xdr:col>8</xdr:col>
      <xdr:colOff>238125</xdr:colOff>
      <xdr:row>1</xdr:row>
      <xdr:rowOff>114300</xdr:rowOff>
    </xdr:to>
    <xdr:pic>
      <xdr:nvPicPr>
        <xdr:cNvPr id="1058" name="mailIco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2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52400"/>
          <a:ext cx="123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38101</xdr:colOff>
      <xdr:row>2</xdr:row>
      <xdr:rowOff>0</xdr:rowOff>
    </xdr:from>
    <xdr:to>
      <xdr:col>2</xdr:col>
      <xdr:colOff>1</xdr:colOff>
      <xdr:row>3</xdr:row>
      <xdr:rowOff>19050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/>
      </xdr:nvSpPr>
      <xdr:spPr>
        <a:xfrm>
          <a:off x="247651" y="809625"/>
          <a:ext cx="2457450" cy="257175"/>
        </a:xfrm>
        <a:prstGeom prst="rect">
          <a:avLst/>
        </a:prstGeom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AR" sz="1400"/>
            <a:t>Análisis</a:t>
          </a:r>
          <a:r>
            <a:rPr lang="es-AR" sz="1400" baseline="0"/>
            <a:t> Financieros</a:t>
          </a:r>
          <a:endParaRPr lang="es-AR" sz="14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809625</xdr:colOff>
      <xdr:row>23</xdr:row>
      <xdr:rowOff>123825</xdr:rowOff>
    </xdr:from>
    <xdr:to>
      <xdr:col>7</xdr:col>
      <xdr:colOff>781050</xdr:colOff>
      <xdr:row>38</xdr:row>
      <xdr:rowOff>152400</xdr:rowOff>
    </xdr:to>
    <xdr:graphicFrame macro="">
      <xdr:nvGraphicFramePr>
        <xdr:cNvPr id="3093" name="Chart 1">
          <a:extLst>
            <a:ext uri="{FF2B5EF4-FFF2-40B4-BE49-F238E27FC236}">
              <a16:creationId xmlns:a16="http://schemas.microsoft.com/office/drawing/2014/main" id="{00000000-0008-0000-0300-000015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819150</xdr:colOff>
      <xdr:row>39</xdr:row>
      <xdr:rowOff>104775</xdr:rowOff>
    </xdr:from>
    <xdr:to>
      <xdr:col>7</xdr:col>
      <xdr:colOff>790575</xdr:colOff>
      <xdr:row>55</xdr:row>
      <xdr:rowOff>76200</xdr:rowOff>
    </xdr:to>
    <xdr:graphicFrame macro="">
      <xdr:nvGraphicFramePr>
        <xdr:cNvPr id="3094" name="Chart 2">
          <a:extLst>
            <a:ext uri="{FF2B5EF4-FFF2-40B4-BE49-F238E27FC236}">
              <a16:creationId xmlns:a16="http://schemas.microsoft.com/office/drawing/2014/main" id="{00000000-0008-0000-0300-000016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9</xdr:col>
      <xdr:colOff>171450</xdr:colOff>
      <xdr:row>0</xdr:row>
      <xdr:rowOff>152400</xdr:rowOff>
    </xdr:from>
    <xdr:to>
      <xdr:col>9</xdr:col>
      <xdr:colOff>295275</xdr:colOff>
      <xdr:row>1</xdr:row>
      <xdr:rowOff>114300</xdr:rowOff>
    </xdr:to>
    <xdr:pic>
      <xdr:nvPicPr>
        <xdr:cNvPr id="3098" name="mailIco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1A0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52400"/>
          <a:ext cx="123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</xdr:colOff>
      <xdr:row>2</xdr:row>
      <xdr:rowOff>0</xdr:rowOff>
    </xdr:from>
    <xdr:to>
      <xdr:col>2</xdr:col>
      <xdr:colOff>57151</xdr:colOff>
      <xdr:row>3</xdr:row>
      <xdr:rowOff>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219076" y="762000"/>
          <a:ext cx="2190750" cy="257175"/>
        </a:xfrm>
        <a:prstGeom prst="rect">
          <a:avLst/>
        </a:prstGeom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AR" sz="1400"/>
            <a:t>Análisis</a:t>
          </a:r>
          <a:r>
            <a:rPr lang="es-AR" sz="1400" baseline="0"/>
            <a:t> de Rentabilidad</a:t>
          </a:r>
          <a:endParaRPr lang="es-AR" sz="14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542925</xdr:colOff>
      <xdr:row>20</xdr:row>
      <xdr:rowOff>104775</xdr:rowOff>
    </xdr:from>
    <xdr:to>
      <xdr:col>7</xdr:col>
      <xdr:colOff>904875</xdr:colOff>
      <xdr:row>38</xdr:row>
      <xdr:rowOff>57150</xdr:rowOff>
    </xdr:to>
    <xdr:graphicFrame macro="">
      <xdr:nvGraphicFramePr>
        <xdr:cNvPr id="5141" name="Chart 1">
          <a:extLst>
            <a:ext uri="{FF2B5EF4-FFF2-40B4-BE49-F238E27FC236}">
              <a16:creationId xmlns:a16="http://schemas.microsoft.com/office/drawing/2014/main" id="{00000000-0008-0000-0400-000015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504825</xdr:colOff>
      <xdr:row>40</xdr:row>
      <xdr:rowOff>142875</xdr:rowOff>
    </xdr:from>
    <xdr:to>
      <xdr:col>7</xdr:col>
      <xdr:colOff>904875</xdr:colOff>
      <xdr:row>51</xdr:row>
      <xdr:rowOff>152400</xdr:rowOff>
    </xdr:to>
    <xdr:graphicFrame macro="">
      <xdr:nvGraphicFramePr>
        <xdr:cNvPr id="5142" name="Chart 2">
          <a:extLst>
            <a:ext uri="{FF2B5EF4-FFF2-40B4-BE49-F238E27FC236}">
              <a16:creationId xmlns:a16="http://schemas.microsoft.com/office/drawing/2014/main" id="{00000000-0008-0000-0400-000016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8</xdr:col>
      <xdr:colOff>685800</xdr:colOff>
      <xdr:row>0</xdr:row>
      <xdr:rowOff>152400</xdr:rowOff>
    </xdr:from>
    <xdr:to>
      <xdr:col>10</xdr:col>
      <xdr:colOff>47625</xdr:colOff>
      <xdr:row>1</xdr:row>
      <xdr:rowOff>114300</xdr:rowOff>
    </xdr:to>
    <xdr:pic>
      <xdr:nvPicPr>
        <xdr:cNvPr id="5146" name="mailIcon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1A1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96450" y="152400"/>
          <a:ext cx="12382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38100</xdr:colOff>
      <xdr:row>3</xdr:row>
      <xdr:rowOff>19050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209550" y="733425"/>
          <a:ext cx="2314575" cy="257175"/>
        </a:xfrm>
        <a:prstGeom prst="rect">
          <a:avLst/>
        </a:prstGeom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AR" sz="1400"/>
            <a:t>Análisis</a:t>
          </a:r>
          <a:r>
            <a:rPr lang="es-AR" sz="1400" baseline="0"/>
            <a:t> de Gestión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showGridLines="0" tabSelected="1" workbookViewId="0">
      <selection activeCell="L18" sqref="L18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B1:F61"/>
  <sheetViews>
    <sheetView showGridLines="0" topLeftCell="A16" workbookViewId="0">
      <selection activeCell="K11" sqref="K11"/>
    </sheetView>
  </sheetViews>
  <sheetFormatPr baseColWidth="10" defaultColWidth="9.140625" defaultRowHeight="15" x14ac:dyDescent="0.25"/>
  <cols>
    <col min="1" max="1" width="3.140625" style="1" customWidth="1"/>
    <col min="2" max="2" width="31.28515625" style="1" customWidth="1"/>
    <col min="3" max="6" width="15.7109375" style="1" customWidth="1"/>
    <col min="7" max="16384" width="9.140625" style="1"/>
  </cols>
  <sheetData>
    <row r="1" spans="2:6" ht="15" customHeight="1" x14ac:dyDescent="0.25"/>
    <row r="3" spans="2:6" x14ac:dyDescent="0.25">
      <c r="C3" s="29"/>
      <c r="D3" s="30"/>
      <c r="E3" s="30"/>
      <c r="F3" s="14"/>
    </row>
    <row r="5" spans="2:6" x14ac:dyDescent="0.25">
      <c r="B5" s="2" t="s">
        <v>53</v>
      </c>
      <c r="C5" s="31" t="s">
        <v>100</v>
      </c>
      <c r="D5" s="32"/>
      <c r="E5" s="32"/>
      <c r="F5" s="33"/>
    </row>
    <row r="7" spans="2:6" x14ac:dyDescent="0.25">
      <c r="C7" s="34" t="s">
        <v>101</v>
      </c>
      <c r="D7" s="35"/>
      <c r="E7" s="35"/>
      <c r="F7" s="36"/>
    </row>
    <row r="8" spans="2:6" x14ac:dyDescent="0.25">
      <c r="B8" s="3" t="s">
        <v>0</v>
      </c>
      <c r="C8" s="17">
        <v>2012</v>
      </c>
      <c r="D8" s="17">
        <v>2013</v>
      </c>
      <c r="E8" s="17">
        <v>2014</v>
      </c>
      <c r="F8" s="18">
        <v>2015</v>
      </c>
    </row>
    <row r="9" spans="2:6" s="15" customFormat="1" x14ac:dyDescent="0.25">
      <c r="B9" s="4" t="s">
        <v>4</v>
      </c>
      <c r="C9" s="5">
        <f>SUM(C10:C12)-C13</f>
        <v>4940</v>
      </c>
      <c r="D9" s="5">
        <f>SUM(D10:D12)-D13</f>
        <v>4810</v>
      </c>
      <c r="E9" s="5">
        <f>SUM(E10:E12)-E13</f>
        <v>4650</v>
      </c>
      <c r="F9" s="5">
        <f>SUM(F10:F12)-F13</f>
        <v>4700</v>
      </c>
    </row>
    <row r="10" spans="2:6" x14ac:dyDescent="0.25">
      <c r="B10" s="6" t="s">
        <v>21</v>
      </c>
      <c r="C10" s="7">
        <v>1000</v>
      </c>
      <c r="D10" s="7">
        <v>1000</v>
      </c>
      <c r="E10" s="7">
        <v>1100</v>
      </c>
      <c r="F10" s="7">
        <v>1300</v>
      </c>
    </row>
    <row r="11" spans="2:6" x14ac:dyDescent="0.25">
      <c r="B11" s="6" t="s">
        <v>22</v>
      </c>
      <c r="C11" s="7">
        <v>4000</v>
      </c>
      <c r="D11" s="7">
        <v>4200</v>
      </c>
      <c r="E11" s="7">
        <v>4250</v>
      </c>
      <c r="F11" s="7">
        <v>4500</v>
      </c>
    </row>
    <row r="12" spans="2:6" x14ac:dyDescent="0.25">
      <c r="B12" s="6" t="s">
        <v>5</v>
      </c>
      <c r="C12" s="7">
        <v>500</v>
      </c>
      <c r="D12" s="7">
        <v>500</v>
      </c>
      <c r="E12" s="7">
        <v>500</v>
      </c>
      <c r="F12" s="7">
        <v>500</v>
      </c>
    </row>
    <row r="13" spans="2:6" x14ac:dyDescent="0.25">
      <c r="B13" s="6" t="s">
        <v>94</v>
      </c>
      <c r="C13" s="7">
        <v>560</v>
      </c>
      <c r="D13" s="7">
        <v>890</v>
      </c>
      <c r="E13" s="7">
        <v>1200</v>
      </c>
      <c r="F13" s="7">
        <v>1600</v>
      </c>
    </row>
    <row r="14" spans="2:6" s="15" customFormat="1" x14ac:dyDescent="0.25">
      <c r="B14" s="8" t="s">
        <v>102</v>
      </c>
      <c r="C14" s="9">
        <v>900</v>
      </c>
      <c r="D14" s="9">
        <v>1100</v>
      </c>
      <c r="E14" s="9">
        <v>1000</v>
      </c>
      <c r="F14" s="9">
        <v>1050</v>
      </c>
    </row>
    <row r="15" spans="2:6" s="15" customFormat="1" x14ac:dyDescent="0.25">
      <c r="B15" s="8" t="s">
        <v>103</v>
      </c>
      <c r="C15" s="9">
        <f>SUM(C16:C17)</f>
        <v>840</v>
      </c>
      <c r="D15" s="9">
        <f>SUM(D16:D17)</f>
        <v>920</v>
      </c>
      <c r="E15" s="9">
        <f>SUM(E16:E17)</f>
        <v>1080</v>
      </c>
      <c r="F15" s="9">
        <f>SUM(F16:F17)</f>
        <v>970</v>
      </c>
    </row>
    <row r="16" spans="2:6" x14ac:dyDescent="0.25">
      <c r="B16" s="6" t="s">
        <v>3</v>
      </c>
      <c r="C16" s="7">
        <v>700</v>
      </c>
      <c r="D16" s="7">
        <v>800</v>
      </c>
      <c r="E16" s="7">
        <v>900</v>
      </c>
      <c r="F16" s="7">
        <v>770</v>
      </c>
    </row>
    <row r="17" spans="2:6" x14ac:dyDescent="0.25">
      <c r="B17" s="6" t="s">
        <v>23</v>
      </c>
      <c r="C17" s="7">
        <v>140</v>
      </c>
      <c r="D17" s="7">
        <v>120</v>
      </c>
      <c r="E17" s="7">
        <v>180</v>
      </c>
      <c r="F17" s="7">
        <v>200</v>
      </c>
    </row>
    <row r="18" spans="2:6" s="15" customFormat="1" x14ac:dyDescent="0.25">
      <c r="B18" s="4" t="s">
        <v>24</v>
      </c>
      <c r="C18" s="5">
        <f>SUM(C19:C20)</f>
        <v>430</v>
      </c>
      <c r="D18" s="5">
        <f>SUM(D19:D20)</f>
        <v>640</v>
      </c>
      <c r="E18" s="5">
        <f>SUM(E19:E20)</f>
        <v>510</v>
      </c>
      <c r="F18" s="5">
        <f>SUM(F19:F20)</f>
        <v>550</v>
      </c>
    </row>
    <row r="19" spans="2:6" x14ac:dyDescent="0.25">
      <c r="B19" s="6" t="s">
        <v>1</v>
      </c>
      <c r="C19" s="7">
        <v>130</v>
      </c>
      <c r="D19" s="7">
        <v>140</v>
      </c>
      <c r="E19" s="7">
        <v>160</v>
      </c>
      <c r="F19" s="7">
        <v>150</v>
      </c>
    </row>
    <row r="20" spans="2:6" x14ac:dyDescent="0.25">
      <c r="B20" s="6" t="s">
        <v>2</v>
      </c>
      <c r="C20" s="7">
        <v>300</v>
      </c>
      <c r="D20" s="7">
        <v>500</v>
      </c>
      <c r="E20" s="7">
        <v>350</v>
      </c>
      <c r="F20" s="7">
        <v>400</v>
      </c>
    </row>
    <row r="21" spans="2:6" s="15" customFormat="1" x14ac:dyDescent="0.25">
      <c r="B21" s="4" t="s">
        <v>41</v>
      </c>
      <c r="C21" s="5">
        <f>C9+C14+C15+C18</f>
        <v>7110</v>
      </c>
      <c r="D21" s="5">
        <f>D9+D14+D15+D18</f>
        <v>7470</v>
      </c>
      <c r="E21" s="5">
        <f>E9+E14+E15+E18</f>
        <v>7240</v>
      </c>
      <c r="F21" s="5">
        <f>F9+F14+F15+F18</f>
        <v>7270</v>
      </c>
    </row>
    <row r="23" spans="2:6" x14ac:dyDescent="0.25">
      <c r="B23" s="10" t="s">
        <v>43</v>
      </c>
      <c r="C23" s="17">
        <v>2012</v>
      </c>
      <c r="D23" s="17">
        <v>2013</v>
      </c>
      <c r="E23" s="17">
        <v>2014</v>
      </c>
      <c r="F23" s="18">
        <v>2015</v>
      </c>
    </row>
    <row r="24" spans="2:6" s="15" customFormat="1" x14ac:dyDescent="0.25">
      <c r="B24" s="4" t="s">
        <v>14</v>
      </c>
      <c r="C24" s="5">
        <f>SUM(C25:C28)</f>
        <v>4840</v>
      </c>
      <c r="D24" s="5">
        <f>SUM(D25:D28)</f>
        <v>5140</v>
      </c>
      <c r="E24" s="5">
        <f>SUM(E25:E28)</f>
        <v>5135</v>
      </c>
      <c r="F24" s="5">
        <f>SUM(F25:F28)</f>
        <v>5250</v>
      </c>
    </row>
    <row r="25" spans="2:6" x14ac:dyDescent="0.25">
      <c r="B25" s="6" t="s">
        <v>7</v>
      </c>
      <c r="C25" s="7">
        <v>3000</v>
      </c>
      <c r="D25" s="7">
        <v>3000</v>
      </c>
      <c r="E25" s="7">
        <v>3000</v>
      </c>
      <c r="F25" s="7">
        <v>3000</v>
      </c>
    </row>
    <row r="26" spans="2:6" x14ac:dyDescent="0.25">
      <c r="B26" s="6" t="s">
        <v>8</v>
      </c>
      <c r="C26" s="7">
        <v>1070</v>
      </c>
      <c r="D26" s="7">
        <v>1340</v>
      </c>
      <c r="E26" s="7">
        <v>1340</v>
      </c>
      <c r="F26" s="7">
        <v>1455</v>
      </c>
    </row>
    <row r="27" spans="2:6" x14ac:dyDescent="0.25">
      <c r="B27" s="6" t="s">
        <v>9</v>
      </c>
      <c r="C27" s="7">
        <v>770</v>
      </c>
      <c r="D27" s="7">
        <v>800</v>
      </c>
      <c r="E27" s="7">
        <v>795</v>
      </c>
      <c r="F27" s="7">
        <v>795</v>
      </c>
    </row>
    <row r="28" spans="2:6" x14ac:dyDescent="0.25">
      <c r="B28" s="6" t="s">
        <v>13</v>
      </c>
      <c r="C28" s="7"/>
      <c r="D28" s="7"/>
      <c r="E28" s="7"/>
      <c r="F28" s="7"/>
    </row>
    <row r="29" spans="2:6" s="15" customFormat="1" x14ac:dyDescent="0.25">
      <c r="B29" s="4" t="s">
        <v>78</v>
      </c>
      <c r="C29" s="5">
        <f>SUM(C30:C31)</f>
        <v>1460</v>
      </c>
      <c r="D29" s="5">
        <f>SUM(D30:D31)</f>
        <v>1360</v>
      </c>
      <c r="E29" s="5">
        <f>SUM(E30:E31)</f>
        <v>1480</v>
      </c>
      <c r="F29" s="5">
        <f>SUM(F30:F31)</f>
        <v>1300</v>
      </c>
    </row>
    <row r="30" spans="2:6" x14ac:dyDescent="0.25">
      <c r="B30" s="6" t="s">
        <v>10</v>
      </c>
      <c r="C30" s="7">
        <v>1460</v>
      </c>
      <c r="D30" s="7">
        <v>1360</v>
      </c>
      <c r="E30" s="7">
        <v>1480</v>
      </c>
      <c r="F30" s="7">
        <v>1300</v>
      </c>
    </row>
    <row r="31" spans="2:6" x14ac:dyDescent="0.25">
      <c r="B31" s="6" t="s">
        <v>11</v>
      </c>
      <c r="C31" s="7"/>
      <c r="D31" s="7"/>
      <c r="E31" s="7"/>
      <c r="F31" s="7"/>
    </row>
    <row r="32" spans="2:6" s="15" customFormat="1" x14ac:dyDescent="0.25">
      <c r="B32" s="4" t="s">
        <v>12</v>
      </c>
      <c r="C32" s="5">
        <f>SUM(C33:C35)</f>
        <v>810</v>
      </c>
      <c r="D32" s="5">
        <f>SUM(D33:D35)</f>
        <v>970</v>
      </c>
      <c r="E32" s="5">
        <f>SUM(E33:E35)</f>
        <v>625</v>
      </c>
      <c r="F32" s="5">
        <f>SUM(F33:F35)</f>
        <v>720</v>
      </c>
    </row>
    <row r="33" spans="2:6" x14ac:dyDescent="0.25">
      <c r="B33" s="6" t="s">
        <v>15</v>
      </c>
      <c r="C33" s="7">
        <v>500</v>
      </c>
      <c r="D33" s="7">
        <v>550</v>
      </c>
      <c r="E33" s="7">
        <v>430</v>
      </c>
      <c r="F33" s="7">
        <v>450</v>
      </c>
    </row>
    <row r="34" spans="2:6" x14ac:dyDescent="0.25">
      <c r="B34" s="6" t="s">
        <v>16</v>
      </c>
      <c r="C34" s="7">
        <v>110</v>
      </c>
      <c r="D34" s="7">
        <v>50</v>
      </c>
      <c r="E34" s="7">
        <v>10</v>
      </c>
      <c r="F34" s="7">
        <v>60</v>
      </c>
    </row>
    <row r="35" spans="2:6" x14ac:dyDescent="0.25">
      <c r="B35" s="6" t="s">
        <v>17</v>
      </c>
      <c r="C35" s="7">
        <v>200</v>
      </c>
      <c r="D35" s="7">
        <v>370</v>
      </c>
      <c r="E35" s="7">
        <v>185</v>
      </c>
      <c r="F35" s="7">
        <v>210</v>
      </c>
    </row>
    <row r="36" spans="2:6" s="15" customFormat="1" x14ac:dyDescent="0.25">
      <c r="B36" s="4" t="s">
        <v>42</v>
      </c>
      <c r="C36" s="5">
        <f>C24+C29+C32</f>
        <v>7110</v>
      </c>
      <c r="D36" s="5">
        <f>D24+D29+D32</f>
        <v>7470</v>
      </c>
      <c r="E36" s="5">
        <f>E24+E29+E32</f>
        <v>7240</v>
      </c>
      <c r="F36" s="5">
        <f>F24+F29+F32</f>
        <v>7270</v>
      </c>
    </row>
    <row r="37" spans="2:6" s="16" customFormat="1" x14ac:dyDescent="0.25">
      <c r="B37" s="11"/>
      <c r="C37" s="12" t="str">
        <f>IF(C21&lt;&gt;C36,"DESCUADRE","")</f>
        <v/>
      </c>
      <c r="D37" s="12" t="str">
        <f>IF(D21&lt;&gt;D36,"DESCUADRE","")</f>
        <v/>
      </c>
      <c r="E37" s="12" t="str">
        <f>IF(E21&lt;&gt;E36,"DESCUADRE","")</f>
        <v/>
      </c>
      <c r="F37" s="12" t="str">
        <f>IF(F21&lt;&gt;F36,"DESCUADRE","")</f>
        <v/>
      </c>
    </row>
    <row r="38" spans="2:6" x14ac:dyDescent="0.25">
      <c r="B38" s="13"/>
    </row>
    <row r="39" spans="2:6" x14ac:dyDescent="0.25">
      <c r="B39" s="10" t="s">
        <v>18</v>
      </c>
      <c r="C39" s="17">
        <v>2012</v>
      </c>
      <c r="D39" s="17">
        <v>2013</v>
      </c>
      <c r="E39" s="17">
        <v>2014</v>
      </c>
      <c r="F39" s="18">
        <v>2015</v>
      </c>
    </row>
    <row r="40" spans="2:6" s="15" customFormat="1" x14ac:dyDescent="0.25">
      <c r="B40" s="4" t="s">
        <v>25</v>
      </c>
      <c r="C40" s="5">
        <f>SUM(C41:C42)</f>
        <v>5050</v>
      </c>
      <c r="D40" s="5">
        <f>SUM(D41:D42)</f>
        <v>5180</v>
      </c>
      <c r="E40" s="5">
        <f>SUM(E41:E42)</f>
        <v>5400</v>
      </c>
      <c r="F40" s="5">
        <f>SUM(F41:F42)</f>
        <v>5980</v>
      </c>
    </row>
    <row r="41" spans="2:6" x14ac:dyDescent="0.25">
      <c r="B41" s="6" t="s">
        <v>19</v>
      </c>
      <c r="C41" s="7">
        <v>5000</v>
      </c>
      <c r="D41" s="7">
        <v>5100</v>
      </c>
      <c r="E41" s="7">
        <v>5300</v>
      </c>
      <c r="F41" s="7">
        <v>5900</v>
      </c>
    </row>
    <row r="42" spans="2:6" x14ac:dyDescent="0.25">
      <c r="B42" s="6" t="s">
        <v>26</v>
      </c>
      <c r="C42" s="7">
        <v>50</v>
      </c>
      <c r="D42" s="7">
        <v>80</v>
      </c>
      <c r="E42" s="7">
        <v>100</v>
      </c>
      <c r="F42" s="7">
        <v>80</v>
      </c>
    </row>
    <row r="43" spans="2:6" s="15" customFormat="1" x14ac:dyDescent="0.25">
      <c r="B43" s="4" t="s">
        <v>27</v>
      </c>
      <c r="C43" s="5">
        <f>SUM(C44:C45)</f>
        <v>2700</v>
      </c>
      <c r="D43" s="5">
        <f>SUM(D44:D45)</f>
        <v>2500</v>
      </c>
      <c r="E43" s="5">
        <f>SUM(E44:E45)</f>
        <v>2700</v>
      </c>
      <c r="F43" s="5">
        <f>SUM(F44:F45)</f>
        <v>3050</v>
      </c>
    </row>
    <row r="44" spans="2:6" x14ac:dyDescent="0.25">
      <c r="B44" s="6" t="s">
        <v>20</v>
      </c>
      <c r="C44" s="7">
        <v>2600</v>
      </c>
      <c r="D44" s="7">
        <v>2700</v>
      </c>
      <c r="E44" s="7">
        <v>2600</v>
      </c>
      <c r="F44" s="7">
        <v>3100</v>
      </c>
    </row>
    <row r="45" spans="2:6" x14ac:dyDescent="0.25">
      <c r="B45" s="6" t="s">
        <v>28</v>
      </c>
      <c r="C45" s="7">
        <v>100</v>
      </c>
      <c r="D45" s="7">
        <v>-200</v>
      </c>
      <c r="E45" s="7">
        <v>100</v>
      </c>
      <c r="F45" s="7">
        <v>-50</v>
      </c>
    </row>
    <row r="46" spans="2:6" s="15" customFormat="1" x14ac:dyDescent="0.25">
      <c r="B46" s="4" t="s">
        <v>29</v>
      </c>
      <c r="C46" s="5">
        <f>SUM(C47:C51)</f>
        <v>1180</v>
      </c>
      <c r="D46" s="5">
        <f>SUM(D47:D51)</f>
        <v>1250</v>
      </c>
      <c r="E46" s="5">
        <f>SUM(E47:E51)</f>
        <v>1315</v>
      </c>
      <c r="F46" s="5">
        <f>SUM(F47:F51)</f>
        <v>1485</v>
      </c>
    </row>
    <row r="47" spans="2:6" x14ac:dyDescent="0.25">
      <c r="B47" s="6" t="s">
        <v>30</v>
      </c>
      <c r="C47" s="7">
        <v>600</v>
      </c>
      <c r="D47" s="7">
        <v>560</v>
      </c>
      <c r="E47" s="7">
        <v>620</v>
      </c>
      <c r="F47" s="7">
        <v>700</v>
      </c>
    </row>
    <row r="48" spans="2:6" x14ac:dyDescent="0.25">
      <c r="B48" s="6" t="s">
        <v>31</v>
      </c>
      <c r="C48" s="7">
        <v>120</v>
      </c>
      <c r="D48" s="7">
        <v>110</v>
      </c>
      <c r="E48" s="7">
        <v>100</v>
      </c>
      <c r="F48" s="7">
        <v>140</v>
      </c>
    </row>
    <row r="49" spans="2:6" x14ac:dyDescent="0.25">
      <c r="B49" s="6" t="s">
        <v>32</v>
      </c>
      <c r="C49" s="7">
        <v>400</v>
      </c>
      <c r="D49" s="7">
        <v>450</v>
      </c>
      <c r="E49" s="7">
        <v>500</v>
      </c>
      <c r="F49" s="7">
        <v>550</v>
      </c>
    </row>
    <row r="50" spans="2:6" x14ac:dyDescent="0.25">
      <c r="B50" s="6" t="s">
        <v>33</v>
      </c>
      <c r="C50" s="7">
        <v>50</v>
      </c>
      <c r="D50" s="7">
        <v>60</v>
      </c>
      <c r="E50" s="7">
        <v>75</v>
      </c>
      <c r="F50" s="7">
        <v>70</v>
      </c>
    </row>
    <row r="51" spans="2:6" x14ac:dyDescent="0.25">
      <c r="B51" s="6" t="s">
        <v>34</v>
      </c>
      <c r="C51" s="7">
        <v>10</v>
      </c>
      <c r="D51" s="7">
        <v>70</v>
      </c>
      <c r="E51" s="7">
        <v>20</v>
      </c>
      <c r="F51" s="7">
        <v>25</v>
      </c>
    </row>
    <row r="52" spans="2:6" s="15" customFormat="1" x14ac:dyDescent="0.25">
      <c r="B52" s="4" t="s">
        <v>79</v>
      </c>
      <c r="C52" s="5">
        <f>C40-C43-C46</f>
        <v>1170</v>
      </c>
      <c r="D52" s="5">
        <f>D40-D43-D46</f>
        <v>1430</v>
      </c>
      <c r="E52" s="5">
        <f>E40-E43-E46</f>
        <v>1385</v>
      </c>
      <c r="F52" s="5">
        <f>F40-F43-F46</f>
        <v>1445</v>
      </c>
    </row>
    <row r="53" spans="2:6" x14ac:dyDescent="0.25">
      <c r="B53" s="6" t="s">
        <v>35</v>
      </c>
      <c r="C53" s="7">
        <v>200</v>
      </c>
      <c r="D53" s="7">
        <v>180</v>
      </c>
      <c r="E53" s="7">
        <v>190</v>
      </c>
      <c r="F53" s="7">
        <v>170</v>
      </c>
    </row>
    <row r="54" spans="2:6" s="15" customFormat="1" x14ac:dyDescent="0.25">
      <c r="B54" s="4" t="s">
        <v>36</v>
      </c>
      <c r="C54" s="5">
        <f>C52-C53</f>
        <v>970</v>
      </c>
      <c r="D54" s="5">
        <f>D52-D53</f>
        <v>1250</v>
      </c>
      <c r="E54" s="5">
        <f>E52-E53</f>
        <v>1195</v>
      </c>
      <c r="F54" s="5">
        <f>F52-F53</f>
        <v>1275</v>
      </c>
    </row>
    <row r="55" spans="2:6" x14ac:dyDescent="0.25">
      <c r="B55" s="6" t="s">
        <v>37</v>
      </c>
      <c r="C55" s="7">
        <v>300</v>
      </c>
      <c r="D55" s="7">
        <v>330</v>
      </c>
      <c r="E55" s="7">
        <v>310</v>
      </c>
      <c r="F55" s="7">
        <v>400</v>
      </c>
    </row>
    <row r="56" spans="2:6" s="15" customFormat="1" x14ac:dyDescent="0.25">
      <c r="B56" s="4" t="s">
        <v>80</v>
      </c>
      <c r="C56" s="5">
        <f>C54-C55</f>
        <v>670</v>
      </c>
      <c r="D56" s="5">
        <f>D54-D55</f>
        <v>920</v>
      </c>
      <c r="E56" s="5">
        <f>E54-E55</f>
        <v>885</v>
      </c>
      <c r="F56" s="5">
        <f>F54-F55</f>
        <v>875</v>
      </c>
    </row>
    <row r="57" spans="2:6" x14ac:dyDescent="0.25">
      <c r="B57" s="6" t="s">
        <v>38</v>
      </c>
      <c r="C57" s="7">
        <v>100</v>
      </c>
      <c r="D57" s="7">
        <v>120</v>
      </c>
      <c r="E57" s="7">
        <v>110</v>
      </c>
      <c r="F57" s="7">
        <v>100</v>
      </c>
    </row>
    <row r="58" spans="2:6" x14ac:dyDescent="0.25">
      <c r="B58" s="6" t="s">
        <v>39</v>
      </c>
      <c r="C58" s="7">
        <v>0</v>
      </c>
      <c r="D58" s="7">
        <v>240</v>
      </c>
      <c r="E58" s="7">
        <v>200</v>
      </c>
      <c r="F58" s="7">
        <v>180</v>
      </c>
    </row>
    <row r="59" spans="2:6" s="15" customFormat="1" x14ac:dyDescent="0.25">
      <c r="B59" s="4" t="s">
        <v>40</v>
      </c>
      <c r="C59" s="5">
        <f>C56+C57-C58</f>
        <v>770</v>
      </c>
      <c r="D59" s="5">
        <f>D56+D57-D58</f>
        <v>800</v>
      </c>
      <c r="E59" s="5">
        <f>E56+E57-E58</f>
        <v>795</v>
      </c>
      <c r="F59" s="5">
        <f>F56+F57-F58</f>
        <v>795</v>
      </c>
    </row>
    <row r="61" spans="2:6" x14ac:dyDescent="0.25">
      <c r="D61" s="37"/>
      <c r="E61" s="37"/>
      <c r="F61" s="37"/>
    </row>
  </sheetData>
  <mergeCells count="4">
    <mergeCell ref="C3:E3"/>
    <mergeCell ref="C5:F5"/>
    <mergeCell ref="C7:F7"/>
    <mergeCell ref="D61:F61"/>
  </mergeCells>
  <phoneticPr fontId="1" type="noConversion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B1:H54"/>
  <sheetViews>
    <sheetView showGridLines="0" showZeros="0" topLeftCell="A31" workbookViewId="0">
      <selection sqref="A1:XFD1"/>
    </sheetView>
  </sheetViews>
  <sheetFormatPr baseColWidth="10" defaultColWidth="9.140625" defaultRowHeight="15" x14ac:dyDescent="0.25"/>
  <cols>
    <col min="1" max="1" width="3.140625" style="1" customWidth="1"/>
    <col min="2" max="2" width="37.42578125" style="1" bestFit="1" customWidth="1"/>
    <col min="3" max="6" width="9.7109375" style="1" customWidth="1"/>
    <col min="7" max="7" width="20.7109375" style="1" customWidth="1"/>
    <col min="8" max="8" width="41.85546875" style="1" customWidth="1"/>
    <col min="9" max="16384" width="9.140625" style="1"/>
  </cols>
  <sheetData>
    <row r="1" spans="2:8" ht="15" customHeight="1" x14ac:dyDescent="0.25"/>
    <row r="2" spans="2:8" ht="18.75" customHeight="1" x14ac:dyDescent="0.25"/>
    <row r="3" spans="2:8" ht="18.75" customHeight="1" x14ac:dyDescent="0.3">
      <c r="C3" s="38" t="str">
        <f>Datos!C5</f>
        <v>Sandolán S.A</v>
      </c>
      <c r="D3" s="38"/>
      <c r="E3" s="26"/>
      <c r="F3" s="26"/>
      <c r="G3" s="26"/>
      <c r="H3" s="26"/>
    </row>
    <row r="4" spans="2:8" ht="15" customHeight="1" x14ac:dyDescent="0.25"/>
    <row r="5" spans="2:8" ht="15" customHeight="1" x14ac:dyDescent="0.25">
      <c r="B5" s="3" t="s">
        <v>54</v>
      </c>
      <c r="C5" s="19">
        <f>Datos!C8</f>
        <v>2012</v>
      </c>
      <c r="D5" s="19">
        <f>Datos!D8</f>
        <v>2013</v>
      </c>
      <c r="E5" s="19">
        <f>Datos!E8</f>
        <v>2014</v>
      </c>
      <c r="F5" s="19">
        <f>Datos!F8</f>
        <v>2015</v>
      </c>
      <c r="G5" s="19" t="s">
        <v>104</v>
      </c>
      <c r="H5" s="19" t="s">
        <v>105</v>
      </c>
    </row>
    <row r="6" spans="2:8" ht="9" customHeight="1" x14ac:dyDescent="0.25">
      <c r="C6" s="20"/>
      <c r="D6" s="20"/>
      <c r="E6" s="20"/>
      <c r="F6" s="20"/>
    </row>
    <row r="7" spans="2:8" ht="20.100000000000001" customHeight="1" x14ac:dyDescent="0.25">
      <c r="B7" s="43" t="s">
        <v>106</v>
      </c>
      <c r="C7" s="41">
        <f>IF(Datos!C32=0,"",(Datos!C15+Datos!C18)/Datos!C32)</f>
        <v>1.5679012345679013</v>
      </c>
      <c r="D7" s="41">
        <f>IF(Datos!D32=0,"",(Datos!D15+Datos!D18)/Datos!D32)</f>
        <v>1.6082474226804124</v>
      </c>
      <c r="E7" s="41">
        <f>IF(Datos!E32=0,"",(Datos!E15+Datos!E18)/Datos!E32)</f>
        <v>2.544</v>
      </c>
      <c r="F7" s="41">
        <f>IF(Datos!F32=0,"",(Datos!F15+Datos!F18)/Datos!F32)</f>
        <v>2.1111111111111112</v>
      </c>
      <c r="G7" s="21" t="s">
        <v>45</v>
      </c>
      <c r="H7" s="39" t="s">
        <v>55</v>
      </c>
    </row>
    <row r="8" spans="2:8" ht="19.5" customHeight="1" x14ac:dyDescent="0.25">
      <c r="B8" s="44"/>
      <c r="C8" s="42"/>
      <c r="D8" s="42"/>
      <c r="E8" s="42"/>
      <c r="F8" s="42"/>
      <c r="G8" s="22" t="s">
        <v>46</v>
      </c>
      <c r="H8" s="40"/>
    </row>
    <row r="9" spans="2:8" ht="9" customHeight="1" x14ac:dyDescent="0.25">
      <c r="C9" s="23"/>
      <c r="D9" s="23"/>
      <c r="E9" s="23"/>
      <c r="F9" s="23"/>
    </row>
    <row r="10" spans="2:8" ht="20.100000000000001" customHeight="1" x14ac:dyDescent="0.25">
      <c r="B10" s="43" t="s">
        <v>107</v>
      </c>
      <c r="C10" s="41">
        <f>IF(Datos!C32=0,0,(Datos!C14+Datos!C15+Datos!C18)/Datos!C32)</f>
        <v>2.6790123456790123</v>
      </c>
      <c r="D10" s="41">
        <f>IF(Datos!D32=0,0,(Datos!D14+Datos!D15+Datos!D18)/Datos!D32)</f>
        <v>2.7422680412371134</v>
      </c>
      <c r="E10" s="41">
        <f>IF(Datos!E32=0,0,(Datos!E14+Datos!E15+Datos!E18)/Datos!E32)</f>
        <v>4.1440000000000001</v>
      </c>
      <c r="F10" s="41">
        <f>IF(Datos!F32=0,0,(Datos!F14+Datos!F15+Datos!F18)/Datos!F32)</f>
        <v>3.5694444444444446</v>
      </c>
      <c r="G10" s="21" t="s">
        <v>47</v>
      </c>
      <c r="H10" s="39" t="s">
        <v>81</v>
      </c>
    </row>
    <row r="11" spans="2:8" ht="20.100000000000001" customHeight="1" x14ac:dyDescent="0.25">
      <c r="B11" s="44"/>
      <c r="C11" s="42"/>
      <c r="D11" s="42"/>
      <c r="E11" s="42"/>
      <c r="F11" s="42"/>
      <c r="G11" s="22" t="s">
        <v>48</v>
      </c>
      <c r="H11" s="40"/>
    </row>
    <row r="12" spans="2:8" ht="9" customHeight="1" x14ac:dyDescent="0.25">
      <c r="C12" s="23"/>
      <c r="D12" s="23"/>
      <c r="E12" s="23"/>
      <c r="F12" s="23"/>
    </row>
    <row r="13" spans="2:8" ht="20.100000000000001" customHeight="1" x14ac:dyDescent="0.25">
      <c r="B13" s="43" t="s">
        <v>108</v>
      </c>
      <c r="C13" s="41">
        <f>IF(Datos!C21=0,0,Datos!C24/Datos!C21)</f>
        <v>0.68073136427566805</v>
      </c>
      <c r="D13" s="41">
        <f>IF(Datos!D21=0,0,Datos!D24/Datos!D21)</f>
        <v>0.68808567603748327</v>
      </c>
      <c r="E13" s="41">
        <f>IF(Datos!E21=0,0,Datos!E24/Datos!E21)</f>
        <v>0.70925414364640882</v>
      </c>
      <c r="F13" s="41">
        <f>IF(Datos!F21=0,0,Datos!F24/Datos!F21)</f>
        <v>0.72214580467675382</v>
      </c>
      <c r="G13" s="21" t="s">
        <v>14</v>
      </c>
      <c r="H13" s="39" t="s">
        <v>84</v>
      </c>
    </row>
    <row r="14" spans="2:8" ht="20.100000000000001" customHeight="1" x14ac:dyDescent="0.25">
      <c r="B14" s="44"/>
      <c r="C14" s="42"/>
      <c r="D14" s="42"/>
      <c r="E14" s="42"/>
      <c r="F14" s="42"/>
      <c r="G14" s="22" t="s">
        <v>49</v>
      </c>
      <c r="H14" s="40"/>
    </row>
    <row r="15" spans="2:8" ht="9" customHeight="1" x14ac:dyDescent="0.25">
      <c r="C15" s="23"/>
      <c r="D15" s="23"/>
      <c r="E15" s="23"/>
      <c r="F15" s="23"/>
    </row>
    <row r="16" spans="2:8" ht="20.100000000000001" customHeight="1" x14ac:dyDescent="0.25">
      <c r="B16" s="43" t="s">
        <v>109</v>
      </c>
      <c r="C16" s="41">
        <f>IF(Datos!C24=0,0,(Datos!C29+Datos!C32)/Datos!C24)</f>
        <v>0.46900826446280991</v>
      </c>
      <c r="D16" s="41">
        <f>IF(Datos!D24=0,0,(Datos!D29+Datos!D32)/Datos!D24)</f>
        <v>0.45330739299610895</v>
      </c>
      <c r="E16" s="41">
        <f>IF(Datos!E24=0,0,(Datos!E29+Datos!E32)/Datos!E24)</f>
        <v>0.40993184031158714</v>
      </c>
      <c r="F16" s="41">
        <f>IF(Datos!F24=0,0,(Datos!F29+Datos!F32)/Datos!F24)</f>
        <v>0.38476190476190475</v>
      </c>
      <c r="G16" s="21" t="s">
        <v>50</v>
      </c>
      <c r="H16" s="39" t="s">
        <v>44</v>
      </c>
    </row>
    <row r="17" spans="2:8" ht="20.100000000000001" customHeight="1" x14ac:dyDescent="0.25">
      <c r="B17" s="44"/>
      <c r="C17" s="42"/>
      <c r="D17" s="42"/>
      <c r="E17" s="42"/>
      <c r="F17" s="42"/>
      <c r="G17" s="22" t="s">
        <v>14</v>
      </c>
      <c r="H17" s="40"/>
    </row>
    <row r="18" spans="2:8" ht="9" customHeight="1" x14ac:dyDescent="0.25">
      <c r="C18" s="23"/>
      <c r="D18" s="23"/>
      <c r="E18" s="23"/>
      <c r="F18" s="23"/>
    </row>
    <row r="19" spans="2:8" ht="20.100000000000001" customHeight="1" x14ac:dyDescent="0.25">
      <c r="B19" s="43" t="s">
        <v>110</v>
      </c>
      <c r="C19" s="41">
        <f>IF(Datos!C24=0,0,Datos!C9/(Datos!C24+Datos!C29))</f>
        <v>0.78412698412698412</v>
      </c>
      <c r="D19" s="41">
        <f>IF(Datos!D24=0,0,Datos!D9/(Datos!D24+Datos!D29))</f>
        <v>0.74</v>
      </c>
      <c r="E19" s="41">
        <f>IF(Datos!E24=0,0,Datos!E9/(Datos!E24+Datos!E29))</f>
        <v>0.7029478458049887</v>
      </c>
      <c r="F19" s="41">
        <f>IF(Datos!F24=0,0,Datos!F9/(Datos!F24+Datos!F29))</f>
        <v>0.71755725190839692</v>
      </c>
      <c r="G19" s="21" t="s">
        <v>51</v>
      </c>
      <c r="H19" s="39" t="s">
        <v>82</v>
      </c>
    </row>
    <row r="20" spans="2:8" ht="20.100000000000001" customHeight="1" x14ac:dyDescent="0.25">
      <c r="B20" s="44"/>
      <c r="C20" s="42"/>
      <c r="D20" s="42"/>
      <c r="E20" s="42"/>
      <c r="F20" s="42"/>
      <c r="G20" s="22" t="s">
        <v>52</v>
      </c>
      <c r="H20" s="40"/>
    </row>
    <row r="21" spans="2:8" ht="9" customHeight="1" x14ac:dyDescent="0.25">
      <c r="C21" s="24"/>
      <c r="D21" s="24"/>
      <c r="E21" s="24"/>
      <c r="F21" s="24"/>
    </row>
    <row r="22" spans="2:8" ht="20.100000000000001" customHeight="1" x14ac:dyDescent="0.25">
      <c r="B22" s="39" t="s">
        <v>99</v>
      </c>
      <c r="C22" s="45">
        <f>Datos!C24+Datos!C29-Datos!C9</f>
        <v>1360</v>
      </c>
      <c r="D22" s="45">
        <f>Datos!D24+Datos!D29-Datos!D9</f>
        <v>1690</v>
      </c>
      <c r="E22" s="45">
        <f>Datos!E24+Datos!E29-Datos!E9</f>
        <v>1965</v>
      </c>
      <c r="F22" s="45">
        <f>Datos!F24+Datos!F29-Datos!F9</f>
        <v>1850</v>
      </c>
      <c r="G22" s="47" t="s">
        <v>96</v>
      </c>
      <c r="H22" s="39" t="s">
        <v>95</v>
      </c>
    </row>
    <row r="23" spans="2:8" ht="20.100000000000001" customHeight="1" x14ac:dyDescent="0.25">
      <c r="B23" s="40"/>
      <c r="C23" s="46"/>
      <c r="D23" s="46"/>
      <c r="E23" s="46"/>
      <c r="F23" s="46"/>
      <c r="G23" s="48"/>
      <c r="H23" s="40"/>
    </row>
    <row r="54" spans="7:8" x14ac:dyDescent="0.25">
      <c r="G54" s="49"/>
      <c r="H54" s="50"/>
    </row>
  </sheetData>
  <mergeCells count="39">
    <mergeCell ref="B13:B14"/>
    <mergeCell ref="C13:C14"/>
    <mergeCell ref="D13:D14"/>
    <mergeCell ref="B16:B17"/>
    <mergeCell ref="B19:B20"/>
    <mergeCell ref="C16:C17"/>
    <mergeCell ref="D16:D17"/>
    <mergeCell ref="G54:H54"/>
    <mergeCell ref="C10:C11"/>
    <mergeCell ref="D10:D11"/>
    <mergeCell ref="E10:E11"/>
    <mergeCell ref="F10:F11"/>
    <mergeCell ref="C19:C20"/>
    <mergeCell ref="H19:H20"/>
    <mergeCell ref="F13:F14"/>
    <mergeCell ref="F16:F17"/>
    <mergeCell ref="E16:E17"/>
    <mergeCell ref="B7:B8"/>
    <mergeCell ref="C7:C8"/>
    <mergeCell ref="D7:D8"/>
    <mergeCell ref="B10:B11"/>
    <mergeCell ref="H22:H23"/>
    <mergeCell ref="B22:B23"/>
    <mergeCell ref="C22:C23"/>
    <mergeCell ref="D22:D23"/>
    <mergeCell ref="E22:E23"/>
    <mergeCell ref="F19:F20"/>
    <mergeCell ref="F22:F23"/>
    <mergeCell ref="D19:D20"/>
    <mergeCell ref="E19:E20"/>
    <mergeCell ref="G22:G23"/>
    <mergeCell ref="H10:H11"/>
    <mergeCell ref="F7:F8"/>
    <mergeCell ref="C3:D3"/>
    <mergeCell ref="H7:H8"/>
    <mergeCell ref="E13:E14"/>
    <mergeCell ref="H13:H14"/>
    <mergeCell ref="H16:H17"/>
    <mergeCell ref="E7:E8"/>
  </mergeCells>
  <phoneticPr fontId="1" type="noConversion"/>
  <pageMargins left="0.19685039370078741" right="0.19685039370078741" top="0.19685039370078741" bottom="0.19685039370078741" header="0" footer="0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B1:H58"/>
  <sheetViews>
    <sheetView showGridLines="0" showZeros="0" topLeftCell="A13" workbookViewId="0">
      <selection sqref="A1:XFD1"/>
    </sheetView>
  </sheetViews>
  <sheetFormatPr baseColWidth="10" defaultColWidth="9.140625" defaultRowHeight="15" x14ac:dyDescent="0.25"/>
  <cols>
    <col min="1" max="1" width="3.28515625" style="1" customWidth="1"/>
    <col min="2" max="2" width="32" style="1" customWidth="1"/>
    <col min="3" max="6" width="9.7109375" style="1" customWidth="1"/>
    <col min="7" max="7" width="22.42578125" style="1" customWidth="1"/>
    <col min="8" max="8" width="35.42578125" style="1" customWidth="1"/>
    <col min="9" max="16384" width="9.140625" style="1"/>
  </cols>
  <sheetData>
    <row r="1" spans="2:8" ht="15" customHeight="1" x14ac:dyDescent="0.25"/>
    <row r="3" spans="2:8" ht="20.25" customHeight="1" x14ac:dyDescent="0.3">
      <c r="B3" s="25"/>
      <c r="C3" s="38" t="str">
        <f>Datos!C5</f>
        <v>Sandolán S.A</v>
      </c>
      <c r="D3" s="38"/>
      <c r="E3" s="38"/>
      <c r="F3" s="38"/>
      <c r="G3" s="27"/>
      <c r="H3" s="27"/>
    </row>
    <row r="4" spans="2:8" ht="15" customHeight="1" x14ac:dyDescent="0.25"/>
    <row r="5" spans="2:8" ht="15" customHeight="1" x14ac:dyDescent="0.25">
      <c r="B5" s="3" t="s">
        <v>54</v>
      </c>
      <c r="C5" s="19">
        <f>Datos!C8</f>
        <v>2012</v>
      </c>
      <c r="D5" s="19">
        <f>Datos!D8</f>
        <v>2013</v>
      </c>
      <c r="E5" s="19">
        <f>Datos!E8</f>
        <v>2014</v>
      </c>
      <c r="F5" s="19">
        <f>Datos!F8</f>
        <v>2015</v>
      </c>
      <c r="G5" s="19" t="s">
        <v>104</v>
      </c>
      <c r="H5" s="19" t="s">
        <v>105</v>
      </c>
    </row>
    <row r="6" spans="2:8" ht="9" customHeight="1" x14ac:dyDescent="0.25">
      <c r="C6" s="20"/>
      <c r="D6" s="20"/>
      <c r="E6" s="20"/>
      <c r="F6" s="20"/>
    </row>
    <row r="7" spans="2:8" ht="20.100000000000001" customHeight="1" x14ac:dyDescent="0.25">
      <c r="B7" s="43" t="s">
        <v>111</v>
      </c>
      <c r="C7" s="51">
        <f>IF(Datos!C36=0,0,(Datos!C59+Datos!C53)/Datos!C36)</f>
        <v>0.13642756680731363</v>
      </c>
      <c r="D7" s="51">
        <f>IF(Datos!D36=0,0,(Datos!D59+Datos!D53)/Datos!D36)</f>
        <v>0.13119143239625167</v>
      </c>
      <c r="E7" s="51">
        <f>IF(Datos!E36=0,0,(Datos!E59+Datos!E53)/Datos!E36)</f>
        <v>0.13604972375690608</v>
      </c>
      <c r="F7" s="51">
        <f>IF(Datos!F36=0,0,(Datos!F59+Datos!F53)/Datos!F36)</f>
        <v>0.1327372764786795</v>
      </c>
      <c r="G7" s="21" t="s">
        <v>97</v>
      </c>
      <c r="H7" s="39" t="s">
        <v>98</v>
      </c>
    </row>
    <row r="8" spans="2:8" ht="20.100000000000001" customHeight="1" x14ac:dyDescent="0.25">
      <c r="B8" s="44"/>
      <c r="C8" s="52"/>
      <c r="D8" s="52"/>
      <c r="E8" s="52"/>
      <c r="F8" s="52"/>
      <c r="G8" s="22" t="s">
        <v>58</v>
      </c>
      <c r="H8" s="40"/>
    </row>
    <row r="9" spans="2:8" ht="9" customHeight="1" x14ac:dyDescent="0.25">
      <c r="C9" s="24"/>
      <c r="D9" s="24"/>
      <c r="E9" s="24"/>
      <c r="F9" s="24"/>
    </row>
    <row r="10" spans="2:8" ht="20.100000000000001" customHeight="1" x14ac:dyDescent="0.25">
      <c r="B10" s="39" t="s">
        <v>112</v>
      </c>
      <c r="C10" s="51">
        <f>IF(Datos!C24=0,0,(Datos!C59/Datos!C24))</f>
        <v>0.15909090909090909</v>
      </c>
      <c r="D10" s="51">
        <f>IF(Datos!D24=0,0,(Datos!D59/Datos!D24))</f>
        <v>0.1556420233463035</v>
      </c>
      <c r="E10" s="51">
        <f>IF(Datos!E24=0,0,(Datos!E59/Datos!E24))</f>
        <v>0.15481986368062317</v>
      </c>
      <c r="F10" s="51">
        <f>IF(Datos!F24=0,0,(Datos!F59/Datos!F24))</f>
        <v>0.15142857142857144</v>
      </c>
      <c r="G10" s="21" t="s">
        <v>85</v>
      </c>
      <c r="H10" s="39" t="s">
        <v>59</v>
      </c>
    </row>
    <row r="11" spans="2:8" ht="20.100000000000001" customHeight="1" x14ac:dyDescent="0.25">
      <c r="B11" s="40"/>
      <c r="C11" s="52"/>
      <c r="D11" s="52"/>
      <c r="E11" s="52"/>
      <c r="F11" s="52"/>
      <c r="G11" s="22" t="s">
        <v>14</v>
      </c>
      <c r="H11" s="40"/>
    </row>
    <row r="12" spans="2:8" ht="9" customHeight="1" x14ac:dyDescent="0.25">
      <c r="C12" s="24"/>
      <c r="D12" s="24"/>
      <c r="E12" s="24"/>
      <c r="F12" s="24"/>
    </row>
    <row r="13" spans="2:8" ht="20.100000000000001" customHeight="1" x14ac:dyDescent="0.25">
      <c r="B13" s="43" t="s">
        <v>113</v>
      </c>
      <c r="C13" s="51">
        <f>IF(Datos!C36=0,0,Datos!C59/Datos!C36)</f>
        <v>0.10829817158931083</v>
      </c>
      <c r="D13" s="51">
        <f>IF(Datos!D36=0,0,Datos!D59/Datos!D36)</f>
        <v>0.107095046854083</v>
      </c>
      <c r="E13" s="51">
        <f>IF(Datos!E36=0,0,Datos!E59/Datos!E36)</f>
        <v>0.10980662983425414</v>
      </c>
      <c r="F13" s="51">
        <f>IF(Datos!F36=0,0,Datos!F59/Datos!F36)</f>
        <v>0.109353507565337</v>
      </c>
      <c r="G13" s="21" t="s">
        <v>85</v>
      </c>
      <c r="H13" s="39" t="s">
        <v>60</v>
      </c>
    </row>
    <row r="14" spans="2:8" ht="20.100000000000001" customHeight="1" x14ac:dyDescent="0.25">
      <c r="B14" s="44"/>
      <c r="C14" s="52"/>
      <c r="D14" s="52"/>
      <c r="E14" s="52"/>
      <c r="F14" s="52"/>
      <c r="G14" s="22" t="s">
        <v>56</v>
      </c>
      <c r="H14" s="40"/>
    </row>
    <row r="15" spans="2:8" ht="9" customHeight="1" x14ac:dyDescent="0.25">
      <c r="C15" s="24"/>
      <c r="D15" s="24"/>
      <c r="E15" s="24"/>
      <c r="F15" s="24"/>
    </row>
    <row r="16" spans="2:8" ht="20.100000000000001" customHeight="1" x14ac:dyDescent="0.25">
      <c r="B16" s="39" t="s">
        <v>114</v>
      </c>
      <c r="C16" s="51">
        <f>IF(Datos!C25=0,0,Datos!C59/Datos!C25)</f>
        <v>0.25666666666666665</v>
      </c>
      <c r="D16" s="51">
        <f>IF(Datos!D25=0,0,Datos!D59/Datos!D25)</f>
        <v>0.26666666666666666</v>
      </c>
      <c r="E16" s="51">
        <f>IF(Datos!E25=0,0,Datos!E59/Datos!E25)</f>
        <v>0.26500000000000001</v>
      </c>
      <c r="F16" s="51">
        <f>IF(Datos!F25=0,0,Datos!F59/Datos!F25)</f>
        <v>0.26500000000000001</v>
      </c>
      <c r="G16" s="21" t="s">
        <v>86</v>
      </c>
      <c r="H16" s="39" t="s">
        <v>61</v>
      </c>
    </row>
    <row r="17" spans="2:8" ht="20.100000000000001" customHeight="1" x14ac:dyDescent="0.25">
      <c r="B17" s="40"/>
      <c r="C17" s="52"/>
      <c r="D17" s="52"/>
      <c r="E17" s="52"/>
      <c r="F17" s="52"/>
      <c r="G17" s="22" t="s">
        <v>57</v>
      </c>
      <c r="H17" s="40"/>
    </row>
    <row r="18" spans="2:8" ht="9" customHeight="1" x14ac:dyDescent="0.25">
      <c r="C18" s="24"/>
      <c r="D18" s="24"/>
      <c r="E18" s="24"/>
      <c r="F18" s="24"/>
    </row>
    <row r="19" spans="2:8" ht="20.100000000000001" customHeight="1" x14ac:dyDescent="0.25">
      <c r="B19" s="39" t="s">
        <v>115</v>
      </c>
      <c r="C19" s="51">
        <f>IF(Datos!C40=0,0,Datos!C59/Datos!C41)</f>
        <v>0.154</v>
      </c>
      <c r="D19" s="51">
        <f>IF(Datos!D40=0,0,Datos!D59/Datos!D41)</f>
        <v>0.15686274509803921</v>
      </c>
      <c r="E19" s="51">
        <f>IF(Datos!E40=0,0,Datos!E59/Datos!E41)</f>
        <v>0.15</v>
      </c>
      <c r="F19" s="51">
        <f>IF(Datos!F40=0,0,Datos!F59/Datos!F41)</f>
        <v>0.13474576271186442</v>
      </c>
      <c r="G19" s="21" t="s">
        <v>85</v>
      </c>
      <c r="H19" s="39" t="s">
        <v>87</v>
      </c>
    </row>
    <row r="20" spans="2:8" ht="20.100000000000001" customHeight="1" x14ac:dyDescent="0.25">
      <c r="B20" s="40"/>
      <c r="C20" s="52"/>
      <c r="D20" s="52"/>
      <c r="E20" s="52"/>
      <c r="F20" s="52"/>
      <c r="G20" s="22" t="s">
        <v>62</v>
      </c>
      <c r="H20" s="40"/>
    </row>
    <row r="21" spans="2:8" ht="9" customHeight="1" x14ac:dyDescent="0.25">
      <c r="C21" s="24"/>
      <c r="D21" s="24"/>
      <c r="E21" s="24"/>
      <c r="F21" s="24"/>
    </row>
    <row r="22" spans="2:8" ht="20.100000000000001" customHeight="1" x14ac:dyDescent="0.25">
      <c r="B22" s="39" t="s">
        <v>116</v>
      </c>
      <c r="C22" s="51">
        <f>IF(Datos!C41=0,0,(Datos!C41-Datos!C43)/Datos!C41)</f>
        <v>0.46</v>
      </c>
      <c r="D22" s="51">
        <f>IF(Datos!D41=0,0,(Datos!D41-Datos!D43)/Datos!D41)</f>
        <v>0.50980392156862742</v>
      </c>
      <c r="E22" s="51">
        <f>IF(Datos!E41=0,0,(Datos!E41-Datos!E43)/Datos!E41)</f>
        <v>0.49056603773584906</v>
      </c>
      <c r="F22" s="51">
        <f>IF(Datos!F41=0,0,(Datos!F41-Datos!F43)/Datos!F41)</f>
        <v>0.48305084745762711</v>
      </c>
      <c r="G22" s="21" t="s">
        <v>76</v>
      </c>
      <c r="H22" s="39" t="s">
        <v>77</v>
      </c>
    </row>
    <row r="23" spans="2:8" ht="20.100000000000001" customHeight="1" x14ac:dyDescent="0.25">
      <c r="B23" s="40"/>
      <c r="C23" s="52"/>
      <c r="D23" s="52"/>
      <c r="E23" s="52"/>
      <c r="F23" s="52"/>
      <c r="G23" s="22" t="s">
        <v>62</v>
      </c>
      <c r="H23" s="40"/>
    </row>
    <row r="58" spans="7:8" x14ac:dyDescent="0.25">
      <c r="G58" s="49"/>
      <c r="H58" s="49"/>
    </row>
  </sheetData>
  <mergeCells count="39">
    <mergeCell ref="B19:B20"/>
    <mergeCell ref="C19:C20"/>
    <mergeCell ref="D19:D20"/>
    <mergeCell ref="E19:E20"/>
    <mergeCell ref="G58:H58"/>
    <mergeCell ref="B22:B23"/>
    <mergeCell ref="C22:C23"/>
    <mergeCell ref="D22:D23"/>
    <mergeCell ref="E22:E23"/>
    <mergeCell ref="F19:F20"/>
    <mergeCell ref="H19:H20"/>
    <mergeCell ref="F22:F23"/>
    <mergeCell ref="F13:F14"/>
    <mergeCell ref="H13:H14"/>
    <mergeCell ref="H22:H23"/>
    <mergeCell ref="F16:F17"/>
    <mergeCell ref="H16:H17"/>
    <mergeCell ref="D10:D11"/>
    <mergeCell ref="E10:E11"/>
    <mergeCell ref="B7:B8"/>
    <mergeCell ref="C7:C8"/>
    <mergeCell ref="D7:D8"/>
    <mergeCell ref="E7:E8"/>
    <mergeCell ref="F10:F11"/>
    <mergeCell ref="B16:B17"/>
    <mergeCell ref="C16:C17"/>
    <mergeCell ref="D16:D17"/>
    <mergeCell ref="E16:E17"/>
    <mergeCell ref="B13:B14"/>
    <mergeCell ref="C13:C14"/>
    <mergeCell ref="D13:D14"/>
    <mergeCell ref="E13:E14"/>
    <mergeCell ref="B10:B11"/>
    <mergeCell ref="C10:C11"/>
    <mergeCell ref="E3:F3"/>
    <mergeCell ref="C3:D3"/>
    <mergeCell ref="H10:H11"/>
    <mergeCell ref="F7:F8"/>
    <mergeCell ref="H7:H8"/>
  </mergeCells>
  <phoneticPr fontId="1" type="noConversion"/>
  <pageMargins left="0" right="0" top="0.39370078740157483" bottom="0.39370078740157483" header="0" footer="0"/>
  <pageSetup paperSize="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1:J54"/>
  <sheetViews>
    <sheetView showGridLines="0" showZeros="0" topLeftCell="A13" workbookViewId="0">
      <selection activeCell="I23" sqref="I23"/>
    </sheetView>
  </sheetViews>
  <sheetFormatPr baseColWidth="10" defaultColWidth="9.140625" defaultRowHeight="15" x14ac:dyDescent="0.25"/>
  <cols>
    <col min="1" max="1" width="3.140625" style="1" customWidth="1"/>
    <col min="2" max="2" width="34.140625" style="1" customWidth="1"/>
    <col min="3" max="6" width="9.7109375" style="1" customWidth="1"/>
    <col min="7" max="7" width="22.28515625" style="1" customWidth="1"/>
    <col min="8" max="8" width="36.7109375" style="1" customWidth="1"/>
    <col min="9" max="9" width="11.42578125" style="1" customWidth="1"/>
    <col min="10" max="10" width="2.42578125" style="1" hidden="1" customWidth="1"/>
    <col min="11" max="16384" width="9.140625" style="1"/>
  </cols>
  <sheetData>
    <row r="1" spans="2:10" ht="15" customHeight="1" x14ac:dyDescent="0.25"/>
    <row r="3" spans="2:10" ht="18.75" customHeight="1" x14ac:dyDescent="0.3">
      <c r="B3" s="25"/>
      <c r="C3" s="38" t="str">
        <f>Datos!C5</f>
        <v>Sandolán S.A</v>
      </c>
      <c r="D3" s="38"/>
      <c r="E3" s="38"/>
      <c r="F3" s="38"/>
      <c r="G3" s="27"/>
      <c r="H3" s="27"/>
    </row>
    <row r="4" spans="2:10" ht="15" customHeight="1" x14ac:dyDescent="0.25"/>
    <row r="5" spans="2:10" ht="15" customHeight="1" x14ac:dyDescent="0.25">
      <c r="B5" s="3" t="s">
        <v>54</v>
      </c>
      <c r="C5" s="19">
        <f>Datos!C8</f>
        <v>2012</v>
      </c>
      <c r="D5" s="19">
        <f>Datos!D8</f>
        <v>2013</v>
      </c>
      <c r="E5" s="19">
        <f>Datos!E8</f>
        <v>2014</v>
      </c>
      <c r="F5" s="19">
        <f>Datos!F8</f>
        <v>2015</v>
      </c>
      <c r="G5" s="19" t="s">
        <v>104</v>
      </c>
      <c r="H5" s="19" t="s">
        <v>105</v>
      </c>
    </row>
    <row r="6" spans="2:10" ht="12" customHeight="1" x14ac:dyDescent="0.25">
      <c r="C6" s="20"/>
      <c r="D6" s="20"/>
      <c r="E6" s="20"/>
      <c r="F6" s="20"/>
    </row>
    <row r="7" spans="2:10" ht="20.100000000000001" customHeight="1" x14ac:dyDescent="0.25">
      <c r="B7" s="39" t="s">
        <v>89</v>
      </c>
      <c r="C7" s="53">
        <f>IF(Datos!C43=0,0,365*Datos!C14/Datos!C43)</f>
        <v>121.66666666666667</v>
      </c>
      <c r="D7" s="53">
        <f>IF(Datos!D43=0,0,365*Datos!D14/Datos!D43)</f>
        <v>160.6</v>
      </c>
      <c r="E7" s="53">
        <f>IF(Datos!E43=0,0,365*Datos!E14/Datos!E43)</f>
        <v>135.18518518518519</v>
      </c>
      <c r="F7" s="53">
        <f>IF(Datos!F43=0,0,365*Datos!F14/Datos!F43)</f>
        <v>125.65573770491804</v>
      </c>
      <c r="G7" s="21" t="s">
        <v>72</v>
      </c>
      <c r="H7" s="39" t="s">
        <v>73</v>
      </c>
      <c r="J7" s="1" t="s">
        <v>6</v>
      </c>
    </row>
    <row r="8" spans="2:10" ht="20.100000000000001" customHeight="1" x14ac:dyDescent="0.25">
      <c r="B8" s="40"/>
      <c r="C8" s="54"/>
      <c r="D8" s="54"/>
      <c r="E8" s="54"/>
      <c r="F8" s="54"/>
      <c r="G8" s="22" t="s">
        <v>27</v>
      </c>
      <c r="H8" s="40"/>
    </row>
    <row r="9" spans="2:10" ht="12" customHeight="1" x14ac:dyDescent="0.25">
      <c r="C9" s="28"/>
      <c r="D9" s="28"/>
      <c r="E9" s="28"/>
      <c r="F9" s="28"/>
    </row>
    <row r="10" spans="2:10" ht="20.100000000000001" customHeight="1" x14ac:dyDescent="0.25">
      <c r="B10" s="39" t="s">
        <v>90</v>
      </c>
      <c r="C10" s="53">
        <f>IF(Datos!C44=0,0,365*Datos!C33/Datos!C44)</f>
        <v>70.192307692307693</v>
      </c>
      <c r="D10" s="53">
        <f>IF(Datos!D44=0,0,365*Datos!D33/Datos!D44)</f>
        <v>74.351851851851848</v>
      </c>
      <c r="E10" s="53">
        <f>IF(Datos!E44=0,0,365*Datos!E33/Datos!E44)</f>
        <v>60.365384615384613</v>
      </c>
      <c r="F10" s="53">
        <f>IF(Datos!F44=0,0,365*Datos!F33/Datos!F44)</f>
        <v>52.983870967741936</v>
      </c>
      <c r="G10" s="21" t="s">
        <v>63</v>
      </c>
      <c r="H10" s="39" t="s">
        <v>91</v>
      </c>
      <c r="J10" s="1" t="s">
        <v>74</v>
      </c>
    </row>
    <row r="11" spans="2:10" ht="20.100000000000001" customHeight="1" x14ac:dyDescent="0.25">
      <c r="B11" s="40"/>
      <c r="C11" s="54"/>
      <c r="D11" s="54"/>
      <c r="E11" s="54"/>
      <c r="F11" s="54"/>
      <c r="G11" s="22" t="s">
        <v>64</v>
      </c>
      <c r="H11" s="40"/>
    </row>
    <row r="12" spans="2:10" ht="12" customHeight="1" x14ac:dyDescent="0.25">
      <c r="C12" s="28"/>
      <c r="D12" s="28"/>
      <c r="E12" s="28"/>
      <c r="F12" s="28"/>
    </row>
    <row r="13" spans="2:10" ht="20.100000000000001" customHeight="1" x14ac:dyDescent="0.25">
      <c r="B13" s="39" t="s">
        <v>92</v>
      </c>
      <c r="C13" s="53">
        <f>IF(Datos!C41=0,0,365*Datos!C16/Datos!C41)</f>
        <v>51.1</v>
      </c>
      <c r="D13" s="53">
        <f>IF(Datos!D41=0,0,365*Datos!D16/Datos!D41)</f>
        <v>57.254901960784316</v>
      </c>
      <c r="E13" s="53">
        <f>IF(Datos!E41=0,0,365*Datos!E16/Datos!E41)</f>
        <v>61.981132075471699</v>
      </c>
      <c r="F13" s="53">
        <f>IF(Datos!F41=0,0,365*Datos!F16/Datos!F41)</f>
        <v>47.635593220338983</v>
      </c>
      <c r="G13" s="21" t="s">
        <v>65</v>
      </c>
      <c r="H13" s="39" t="s">
        <v>66</v>
      </c>
      <c r="J13" s="1" t="s">
        <v>75</v>
      </c>
    </row>
    <row r="14" spans="2:10" ht="20.100000000000001" customHeight="1" x14ac:dyDescent="0.25">
      <c r="B14" s="40"/>
      <c r="C14" s="54"/>
      <c r="D14" s="54"/>
      <c r="E14" s="54"/>
      <c r="F14" s="54"/>
      <c r="G14" s="22" t="s">
        <v>62</v>
      </c>
      <c r="H14" s="40"/>
    </row>
    <row r="15" spans="2:10" ht="12" customHeight="1" x14ac:dyDescent="0.25">
      <c r="C15" s="28"/>
      <c r="D15" s="28"/>
      <c r="E15" s="28"/>
      <c r="F15" s="28"/>
    </row>
    <row r="16" spans="2:10" ht="20.100000000000001" customHeight="1" x14ac:dyDescent="0.25">
      <c r="B16" s="39" t="s">
        <v>93</v>
      </c>
      <c r="C16" s="53">
        <f>IF(Datos!C44=0,0,365*Datos!C18/Datos!C44)</f>
        <v>60.365384615384613</v>
      </c>
      <c r="D16" s="53">
        <f>IF(Datos!D44=0,0,365*Datos!D18/Datos!D44)</f>
        <v>86.518518518518519</v>
      </c>
      <c r="E16" s="53">
        <f>IF(Datos!E44=0,0,365*Datos!E18/Datos!E44)</f>
        <v>71.59615384615384</v>
      </c>
      <c r="F16" s="53">
        <f>IF(Datos!F44=0,0,365*Datos!F18/Datos!F44)</f>
        <v>64.758064516129039</v>
      </c>
      <c r="G16" s="21" t="s">
        <v>70</v>
      </c>
      <c r="H16" s="39" t="s">
        <v>71</v>
      </c>
      <c r="J16" s="1" t="s">
        <v>83</v>
      </c>
    </row>
    <row r="17" spans="2:8" ht="20.100000000000001" customHeight="1" x14ac:dyDescent="0.25">
      <c r="B17" s="40"/>
      <c r="C17" s="54"/>
      <c r="D17" s="54"/>
      <c r="E17" s="54"/>
      <c r="F17" s="54"/>
      <c r="G17" s="22" t="s">
        <v>64</v>
      </c>
      <c r="H17" s="40"/>
    </row>
    <row r="18" spans="2:8" x14ac:dyDescent="0.25">
      <c r="C18" s="23"/>
      <c r="D18" s="23"/>
      <c r="E18" s="23"/>
      <c r="F18" s="23"/>
    </row>
    <row r="19" spans="2:8" ht="20.100000000000001" customHeight="1" x14ac:dyDescent="0.25">
      <c r="B19" s="39" t="s">
        <v>67</v>
      </c>
      <c r="C19" s="41">
        <f>IF(Datos!C47=0,0,(Datos!C40-Datos!C43-Datos!C49-Datos!C50-Datos!C51)/(Datos!C47+Datos!C48))</f>
        <v>2.625</v>
      </c>
      <c r="D19" s="41">
        <f>IF(Datos!D47=0,0,(Datos!D40-Datos!D43-Datos!D49-Datos!D50-Datos!D51)/(Datos!D47+Datos!D48))</f>
        <v>3.1343283582089554</v>
      </c>
      <c r="E19" s="41">
        <f>IF(Datos!E47=0,0,(Datos!E40-Datos!E43-Datos!E49-Datos!E50-Datos!E51)/(Datos!E47+Datos!E48))</f>
        <v>2.9236111111111112</v>
      </c>
      <c r="F19" s="41">
        <f>IF(Datos!F47=0,0,(Datos!F40-Datos!F43-Datos!F49-Datos!F50-Datos!F51)/(Datos!F47+Datos!F48))</f>
        <v>2.7202380952380953</v>
      </c>
      <c r="G19" s="21" t="s">
        <v>88</v>
      </c>
      <c r="H19" s="39" t="s">
        <v>69</v>
      </c>
    </row>
    <row r="20" spans="2:8" ht="20.100000000000001" customHeight="1" x14ac:dyDescent="0.25">
      <c r="B20" s="40"/>
      <c r="C20" s="42"/>
      <c r="D20" s="42"/>
      <c r="E20" s="42"/>
      <c r="F20" s="42"/>
      <c r="G20" s="22" t="s">
        <v>68</v>
      </c>
      <c r="H20" s="40"/>
    </row>
    <row r="54" spans="7:8" x14ac:dyDescent="0.25">
      <c r="G54" s="49"/>
      <c r="H54" s="49"/>
    </row>
  </sheetData>
  <mergeCells count="33">
    <mergeCell ref="F13:F14"/>
    <mergeCell ref="H13:H14"/>
    <mergeCell ref="B19:B20"/>
    <mergeCell ref="C19:C20"/>
    <mergeCell ref="D16:D17"/>
    <mergeCell ref="E16:E17"/>
    <mergeCell ref="F16:F17"/>
    <mergeCell ref="B7:B8"/>
    <mergeCell ref="C7:C8"/>
    <mergeCell ref="D7:D8"/>
    <mergeCell ref="B16:B17"/>
    <mergeCell ref="C16:C17"/>
    <mergeCell ref="B13:B14"/>
    <mergeCell ref="C13:C14"/>
    <mergeCell ref="B10:B11"/>
    <mergeCell ref="D13:D14"/>
    <mergeCell ref="C10:C11"/>
    <mergeCell ref="C3:D3"/>
    <mergeCell ref="E3:F3"/>
    <mergeCell ref="G54:H54"/>
    <mergeCell ref="F19:F20"/>
    <mergeCell ref="H19:H20"/>
    <mergeCell ref="D19:D20"/>
    <mergeCell ref="E19:E20"/>
    <mergeCell ref="F10:F11"/>
    <mergeCell ref="H10:H11"/>
    <mergeCell ref="F7:F8"/>
    <mergeCell ref="H7:H8"/>
    <mergeCell ref="E13:E14"/>
    <mergeCell ref="D10:D11"/>
    <mergeCell ref="E10:E11"/>
    <mergeCell ref="E7:E8"/>
    <mergeCell ref="H16:H17"/>
  </mergeCells>
  <phoneticPr fontId="1" type="noConversion"/>
  <pageMargins left="0.39370078740157483" right="0.39370078740157483" top="0.39370078740157483" bottom="0.39370078740157483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Instrucciones de Uso</vt:lpstr>
      <vt:lpstr>Datos</vt:lpstr>
      <vt:lpstr>Análisis financiero</vt:lpstr>
      <vt:lpstr>Análisis de Rentabilidad</vt:lpstr>
      <vt:lpstr>Análisis de Gestión</vt:lpstr>
      <vt:lpstr>'Análisis de Gestión'!Área_de_impresión</vt:lpstr>
      <vt:lpstr>'Análisis de Rentabilidad'!Área_de_impresión</vt:lpstr>
      <vt:lpstr>'Análisis financiero'!Área_de_impresión</vt:lpstr>
      <vt:lpstr>Datos!Área_de_impresión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</dc:creator>
  <cp:lastModifiedBy>Windows User</cp:lastModifiedBy>
  <cp:lastPrinted>2008-07-13T09:06:24Z</cp:lastPrinted>
  <dcterms:created xsi:type="dcterms:W3CDTF">2007-08-05T15:49:11Z</dcterms:created>
  <dcterms:modified xsi:type="dcterms:W3CDTF">2018-04-25T15:31:53Z</dcterms:modified>
</cp:coreProperties>
</file>